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GIS\21-NAT-003\Published Protocols for Review 240222\"/>
    </mc:Choice>
  </mc:AlternateContent>
  <xr:revisionPtr revIDLastSave="0" documentId="13_ncr:1_{41C3CF06-2871-4A30-9DCF-022C29DF7014}" xr6:coauthVersionLast="47" xr6:coauthVersionMax="47" xr10:uidLastSave="{00000000-0000-0000-0000-000000000000}"/>
  <workbookProtection workbookAlgorithmName="SHA-512" workbookHashValue="o17HJBVl11JBfJWCru7jaJ9A2yfOAoy9E0cLis8xQdfg94Vjv5yazr8R1/uEX4SQwICwYebHNBOiVS4VzYH11g==" workbookSaltValue="E9mJYrm2IKscu5Swic9org==" workbookSpinCount="100000" lockStructure="1"/>
  <bookViews>
    <workbookView xWindow="-120" yWindow="-120" windowWidth="29040" windowHeight="15720" xr2:uid="{D808731A-7D7C-414C-92DB-0195F76DC147}"/>
  </bookViews>
  <sheets>
    <sheet name="Front Sheet" sheetId="5" r:id="rId1"/>
    <sheet name="1. Pre-Restoration Likelihood" sheetId="1" r:id="rId2"/>
    <sheet name="2. Post-restoration Likelihood" sheetId="2" r:id="rId3"/>
    <sheet name="3. Consequence and Risk" sheetId="3" r:id="rId4"/>
    <sheet name="Summary Form" sheetId="4" r:id="rId5"/>
    <sheet name="Drop Down Options" sheetId="6" state="hidden" r:id="rId6"/>
  </sheets>
  <definedNames>
    <definedName name="_xlnm._FilterDatabase" localSheetId="4" hidden="1">'Summary Form'!$D$13:$F$13</definedName>
    <definedName name="_xlnm.Print_Area" localSheetId="4">'Summary Form'!$A$1:$I$52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4" l="1"/>
  <c r="F33" i="2"/>
  <c r="F32" i="2"/>
  <c r="F31" i="2"/>
  <c r="F29" i="2"/>
  <c r="F28" i="2"/>
  <c r="F25" i="2"/>
  <c r="F23" i="2"/>
  <c r="F22" i="2"/>
  <c r="F21" i="2"/>
  <c r="F19" i="2"/>
  <c r="F18" i="2"/>
  <c r="F16" i="2"/>
  <c r="F8" i="2"/>
  <c r="L39" i="3" l="1"/>
  <c r="E13" i="2" l="1"/>
  <c r="E39" i="2"/>
  <c r="E38" i="2"/>
  <c r="E37" i="2"/>
  <c r="E36" i="2"/>
  <c r="E35" i="2"/>
  <c r="N28" i="3"/>
  <c r="N15" i="3"/>
  <c r="N9" i="3"/>
  <c r="K43" i="4" a="1"/>
  <c r="K43" i="4" s="1"/>
  <c r="K42" i="4" a="1"/>
  <c r="K42" i="4" s="1"/>
  <c r="F39" i="2"/>
  <c r="F38" i="2"/>
  <c r="F37" i="2"/>
  <c r="F36" i="2"/>
  <c r="F35" i="2"/>
  <c r="E33" i="2" l="1"/>
  <c r="E32" i="2"/>
  <c r="E31" i="2"/>
  <c r="E29" i="2"/>
  <c r="E28" i="2"/>
  <c r="E25" i="2"/>
  <c r="E23" i="2"/>
  <c r="E22" i="2"/>
  <c r="E21" i="2"/>
  <c r="E19" i="2"/>
  <c r="E18" i="2"/>
  <c r="E16" i="2"/>
  <c r="E15" i="2"/>
  <c r="F15" i="2"/>
  <c r="F9" i="2"/>
  <c r="F10" i="2"/>
  <c r="F11" i="2"/>
  <c r="F12" i="2"/>
  <c r="E12" i="2"/>
  <c r="E11" i="2"/>
  <c r="E10" i="2"/>
  <c r="E9" i="2"/>
  <c r="E8" i="2"/>
  <c r="O21" i="6"/>
  <c r="O20" i="6"/>
  <c r="O19" i="6"/>
  <c r="O18" i="6"/>
  <c r="O17" i="6"/>
  <c r="O16" i="6"/>
  <c r="O15" i="6"/>
  <c r="O14" i="6"/>
  <c r="O13" i="6"/>
  <c r="O12" i="6"/>
  <c r="O11" i="6"/>
  <c r="O10" i="6"/>
  <c r="F43" i="2" l="1"/>
  <c r="M111" i="1"/>
  <c r="M98" i="1"/>
  <c r="M72" i="1"/>
  <c r="M59" i="1"/>
  <c r="M47" i="1"/>
  <c r="M33" i="1"/>
  <c r="M20" i="1"/>
  <c r="M6" i="1"/>
  <c r="E17" i="6"/>
  <c r="G17" i="6" s="1"/>
  <c r="F16" i="6"/>
  <c r="E16" i="6"/>
  <c r="F15" i="6"/>
  <c r="E15" i="6"/>
  <c r="F14" i="6"/>
  <c r="E14" i="6"/>
  <c r="F13" i="6"/>
  <c r="E13" i="6"/>
  <c r="F12" i="6"/>
  <c r="E12" i="6"/>
  <c r="G12" i="6" s="1"/>
  <c r="F11" i="6"/>
  <c r="G11" i="6" s="1"/>
  <c r="M85" i="1"/>
  <c r="F42" i="2" l="1"/>
  <c r="F41" i="2"/>
  <c r="G13" i="6"/>
  <c r="G14" i="6"/>
  <c r="G15" i="6"/>
  <c r="G16" i="6"/>
  <c r="M125" i="1"/>
  <c r="H125" i="1" s="1"/>
  <c r="H127" i="1" l="1"/>
  <c r="H126" i="1"/>
  <c r="F44" i="2"/>
  <c r="C46" i="2" s="1"/>
  <c r="M39" i="3" s="1"/>
  <c r="C47" i="2" l="1"/>
  <c r="M29" i="3"/>
  <c r="M9" i="3"/>
  <c r="M25" i="3"/>
  <c r="M7" i="3"/>
  <c r="M15" i="3"/>
  <c r="M28" i="3"/>
  <c r="M43" i="3"/>
  <c r="M24" i="3"/>
  <c r="M34" i="3"/>
  <c r="M10" i="3"/>
  <c r="M42" i="3"/>
  <c r="M23" i="3"/>
  <c r="M16" i="3"/>
  <c r="M8" i="3"/>
  <c r="M38" i="3"/>
  <c r="M22" i="3"/>
  <c r="M21" i="3"/>
  <c r="M14" i="3"/>
  <c r="M37" i="3"/>
  <c r="M36" i="3"/>
  <c r="M20" i="3"/>
  <c r="M35" i="3"/>
  <c r="M31" i="3"/>
  <c r="M30" i="3"/>
  <c r="G18" i="4"/>
  <c r="L29" i="3"/>
  <c r="L28" i="3"/>
  <c r="N29" i="3" l="1"/>
  <c r="L25" i="3"/>
  <c r="L24" i="3"/>
  <c r="L22" i="3"/>
  <c r="L21" i="3"/>
  <c r="L16" i="3"/>
  <c r="L20" i="3"/>
  <c r="N20" i="3"/>
  <c r="L15" i="3"/>
  <c r="L9" i="3"/>
  <c r="L8" i="3"/>
  <c r="L10" i="3"/>
  <c r="N10" i="3" s="1"/>
  <c r="L7" i="3" l="1"/>
  <c r="N7" i="3" s="1"/>
  <c r="L43" i="3" l="1"/>
  <c r="L42" i="3"/>
  <c r="L23" i="3"/>
  <c r="C52" i="4" l="1"/>
  <c r="L31" i="3" l="1"/>
  <c r="L30" i="3"/>
  <c r="L35" i="3" l="1"/>
  <c r="L34" i="3"/>
  <c r="L36" i="3"/>
  <c r="L37" i="3"/>
  <c r="L38" i="3"/>
  <c r="L14" i="3" l="1"/>
  <c r="N21" i="3" l="1"/>
  <c r="N25" i="3"/>
  <c r="N24" i="3"/>
  <c r="N16" i="3"/>
  <c r="N22" i="3"/>
  <c r="N23" i="3"/>
  <c r="N43" i="3"/>
  <c r="N42" i="3"/>
  <c r="N38" i="3"/>
  <c r="N37" i="3" l="1"/>
  <c r="N8" i="3"/>
  <c r="N35" i="3"/>
  <c r="N30" i="3"/>
  <c r="N14" i="3"/>
  <c r="N36" i="3"/>
  <c r="N31" i="3"/>
  <c r="N34" i="3"/>
  <c r="N39" i="3" l="1"/>
  <c r="N45" i="3" s="1"/>
  <c r="F42" i="4" a="1"/>
  <c r="F42" i="4" l="1"/>
  <c r="A4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<sst xmlns="http://schemas.openxmlformats.org/spreadsheetml/2006/main" count="566" uniqueCount="366">
  <si>
    <t>How to answer the question</t>
  </si>
  <si>
    <t>The baseline (pre-restoration) likelihood of a peat landslide is:</t>
  </si>
  <si>
    <t>MODERATE</t>
  </si>
  <si>
    <t>The most likely form of instability is:</t>
  </si>
  <si>
    <t>YES</t>
  </si>
  <si>
    <t>NO</t>
  </si>
  <si>
    <t>iv) What is the substrate?</t>
  </si>
  <si>
    <t>v) Which of the following best describes the geomorphology of the peat on site?</t>
  </si>
  <si>
    <t>vi) Are any of the following land uses present over the area to be restored?</t>
  </si>
  <si>
    <t>vii) Which of the following best describes the status and condition of forestry on site?</t>
  </si>
  <si>
    <t>Watercourse and aquatic habitats</t>
  </si>
  <si>
    <t>Terrestrial habitats</t>
  </si>
  <si>
    <t>Infrastructure</t>
  </si>
  <si>
    <t>LOW</t>
  </si>
  <si>
    <t>HIGH</t>
  </si>
  <si>
    <t>VERY HIGH</t>
  </si>
  <si>
    <t>VERY LOW</t>
  </si>
  <si>
    <t>MEDIUM</t>
  </si>
  <si>
    <t>NEGLIGIBLE</t>
  </si>
  <si>
    <t>Mitigation</t>
  </si>
  <si>
    <t>1. Which restoration measures are being adopted?</t>
  </si>
  <si>
    <t>i) Are there any pre-existing peat landslide scars within the area to be restored or nearby?</t>
  </si>
  <si>
    <t>Likelihood Scores</t>
  </si>
  <si>
    <t>Bog Burst</t>
  </si>
  <si>
    <t>Cohesive (clay) or iron pan</t>
  </si>
  <si>
    <t>Unknown</t>
  </si>
  <si>
    <t>Granular or bedrock</t>
  </si>
  <si>
    <t>What is the material immediately underlying the peat (i.e. within a few centimetres) primarily made up of?</t>
  </si>
  <si>
    <t>See "How to answer" for further guidance.</t>
  </si>
  <si>
    <t>Planar with pipes</t>
  </si>
  <si>
    <t>Planar with pools</t>
  </si>
  <si>
    <t>Planar (no other features)</t>
  </si>
  <si>
    <t>Undulating peat among rock outcrops</t>
  </si>
  <si>
    <t>Heavily eroded (extensive hagging)</t>
  </si>
  <si>
    <t>Slightly eroded (isolated gullies)</t>
  </si>
  <si>
    <t>What is the natural geomorphological condition of the area to be restored. This is best determined from either site walkover or review of up-to-date satellite imagery - see "How to answer" for a visual glossary of geomorphological features.</t>
  </si>
  <si>
    <t>What is the primary land use of the area to be restored. This is best determined from site walkover but can also be determined from satellite imagery for some categories of land use.</t>
  </si>
  <si>
    <t>ii) What is the average peat depth (in m) based on the probes collected from site?</t>
  </si>
  <si>
    <t>Deforested, rows oblique</t>
  </si>
  <si>
    <t>Sheet 2. Post-restoration likelihood</t>
  </si>
  <si>
    <t>Sheet 1. Pre-Restoration Likelihood</t>
  </si>
  <si>
    <t>If the site is afforested over most of the proposed restoration area, please refer to the "How to answer" guidance in order to classify the alignmentof trees (rows) and present (pre-restoration) status of the forest (e.g. felled or afforested). If the site is part-forested, consider splitting the site into separate protocol workbooks.</t>
  </si>
  <si>
    <t>Qualitative description of landslide at the site</t>
  </si>
  <si>
    <t>This means that a landslide at the site is:</t>
  </si>
  <si>
    <t>Based on the landslide susceptibility (contributory factor) approach:</t>
  </si>
  <si>
    <t>Select 'YES' or 'NO' for all measures being adopted from the list of restoration techniques below.</t>
  </si>
  <si>
    <t>Ditch-blocking (standard peat dams)</t>
  </si>
  <si>
    <t>Ditch-blocking (wooden or composite dams)</t>
  </si>
  <si>
    <t>Ditch-blocking (wave dams)</t>
  </si>
  <si>
    <t>Cell / surface bunding</t>
  </si>
  <si>
    <t>Gully reprofiling</t>
  </si>
  <si>
    <t>Gully damming / bunding</t>
  </si>
  <si>
    <t>Forest to bog: tree removal</t>
  </si>
  <si>
    <t>Forest to bog: ground smoothing / stump flipping</t>
  </si>
  <si>
    <t>Scrub removal</t>
  </si>
  <si>
    <t>Net effect on stability</t>
  </si>
  <si>
    <t>Stump flipping only</t>
  </si>
  <si>
    <t>The post-restoration (modified) likelihood of a peat landslide is:</t>
  </si>
  <si>
    <t>Modified likelihood</t>
  </si>
  <si>
    <t>STEP 2. Calculate the post-restoration likelihood of a peat landslide, i.e. the effects of restoration groundworks on the natural likelihood</t>
  </si>
  <si>
    <t>Peat Depths</t>
  </si>
  <si>
    <t>1.0 - 1.5</t>
  </si>
  <si>
    <t>0.5 - 1.0</t>
  </si>
  <si>
    <t>1.5 - 2.0</t>
  </si>
  <si>
    <t>2.0 - 2.5</t>
  </si>
  <si>
    <t>2.5 - 3.0</t>
  </si>
  <si>
    <t>3.0 - 3.5</t>
  </si>
  <si>
    <t>3.5 - 4.0</t>
  </si>
  <si>
    <t>4.0 - 4.5</t>
  </si>
  <si>
    <t>4.5 - 5.0</t>
  </si>
  <si>
    <t>5.0 - 5.5</t>
  </si>
  <si>
    <t>5.5 - 6.0</t>
  </si>
  <si>
    <t>6.0 - 6.5</t>
  </si>
  <si>
    <t>6.5 - 7.0</t>
  </si>
  <si>
    <t>7.0 - 7.5</t>
  </si>
  <si>
    <t>7.5 - 8.0</t>
  </si>
  <si>
    <t>8.0 - 8.5</t>
  </si>
  <si>
    <t>8.5 - 9.0</t>
  </si>
  <si>
    <t>9.0 - 9.5</t>
  </si>
  <si>
    <t>9.5 - 10.0</t>
  </si>
  <si>
    <t>0.0 - 0.5</t>
  </si>
  <si>
    <t>2.5 - 5.0</t>
  </si>
  <si>
    <t>5.0 - 7.5</t>
  </si>
  <si>
    <t>10.0 - 12.5</t>
  </si>
  <si>
    <t>12.5 - 15.0</t>
  </si>
  <si>
    <t>7.5 - 10.0</t>
  </si>
  <si>
    <t>0.0 - 2.5</t>
  </si>
  <si>
    <t>&gt;15.0</t>
  </si>
  <si>
    <t>Stump flipping and brash incorporation</t>
  </si>
  <si>
    <t>Stump flipping, brash and stem incorporation</t>
  </si>
  <si>
    <t>For non-afforested bogs only</t>
  </si>
  <si>
    <t>For afforested bogs only:</t>
  </si>
  <si>
    <t>Sheet 3. Consequence and Risk</t>
  </si>
  <si>
    <t>CONSEQUENCE</t>
  </si>
  <si>
    <t>RISK (LIKELIHOOD = MODERATE)</t>
  </si>
  <si>
    <t>RISK (LIKELIHOOD = HIGH)</t>
  </si>
  <si>
    <t>RISK (LIKELIHOOD = VERY HIGH)</t>
  </si>
  <si>
    <t>If yes, go to next question and if no, go to question 3</t>
  </si>
  <si>
    <t>Presence of watercourse:</t>
  </si>
  <si>
    <t>3. Which of the following applies to the terrestrial habitats on site?</t>
  </si>
  <si>
    <t>Groundwater dependent terrestrial ecosystems (GWDTEs) are present</t>
  </si>
  <si>
    <t>Permanently occupied facility (e.g. house, office, other amenity)</t>
  </si>
  <si>
    <t>Public exposure</t>
  </si>
  <si>
    <t>Public road</t>
  </si>
  <si>
    <t>Railway line</t>
  </si>
  <si>
    <t>Power generation facility (towers, turbines, buried cables, substations, etc)</t>
  </si>
  <si>
    <t>3. Calculate the consequences should a landslide occur</t>
  </si>
  <si>
    <t>Hidden</t>
  </si>
  <si>
    <t>very unlikely given the proposed restoration techniques</t>
  </si>
  <si>
    <t>unlikely given the proposed restoration techniques</t>
  </si>
  <si>
    <t>possible, given the proposed restoration techniques, A CONSEQUENCE ASSESSMENT IS REQUIRED</t>
  </si>
  <si>
    <t>likely, given the proposed restoration techniques, A CONSEQUENCE ASSESSMENT IS REQUIRED</t>
  </si>
  <si>
    <t>very likely, given the proposed restoration techniques, RESTORATION IS NOT ADVISED</t>
  </si>
  <si>
    <t>Slope (°)</t>
  </si>
  <si>
    <t>Gradient (%)</t>
  </si>
  <si>
    <t>Consequence</t>
  </si>
  <si>
    <t>PR Likelihood</t>
  </si>
  <si>
    <t>CALCULATED RISK</t>
  </si>
  <si>
    <t>Answers Required</t>
  </si>
  <si>
    <t>Further Information</t>
  </si>
  <si>
    <t>Qualitative descriptions of post-restoration likelihood</t>
  </si>
  <si>
    <t>Qualitative descriptions of post-restoration risk</t>
  </si>
  <si>
    <t>Given that risk has been calculated to be LOW, restoration may continue as planned.</t>
  </si>
  <si>
    <t>Given that risk has been calculated to be MEDIUM, a change in restoration technique should be considered (see below) or the site should be split into smaller units and re-assessed.</t>
  </si>
  <si>
    <t>Given that risk has been calculated to be HIGH, restoration proposals should be revised or parked (see below).</t>
  </si>
  <si>
    <t>Ground conditions suggest significant potential for instability both under natural conditions and as modified by restoration. Significant changes to restoration proposals will be required to reduce risks to acceptable levels.</t>
  </si>
  <si>
    <t>Alternative restoration proposals may represent a lower risk. Consider modifying the techniques in STEP 2 until a risk of LOW or NEGLIGIBLE is calculated.
If a lower risk cannot be calculated by changing restoration proposals, consider subdividing the site so that the factors controlling likelihood vary between areas.</t>
  </si>
  <si>
    <t xml:space="preserve">Step 1:   </t>
  </si>
  <si>
    <t xml:space="preserve">Step 2:   </t>
  </si>
  <si>
    <t xml:space="preserve">Step 3:   </t>
  </si>
  <si>
    <t>Determine the likelihood of a peat landslide to occur under natural (baseline) conditions, by answering a series of questions that relate to ground conditions at the proposed restoration site.</t>
  </si>
  <si>
    <t>Determine the impact of proposed restoration techniques on this likelihood by answering a series of questions relating to proposed restoration.</t>
  </si>
  <si>
    <t>If required, identify potential consequences and associated risks by answering a series of questions about 'receptors' within and adjacent to the site.</t>
  </si>
  <si>
    <t>OR, select a representative peat depth using data from the area to be restored (see right)</t>
  </si>
  <si>
    <t>EITHER total the peat depths across all samples and divide by the number of samples (see right)</t>
  </si>
  <si>
    <t>Useful links:</t>
  </si>
  <si>
    <t>http://mapapps.bgs.ac.uk/geologyofbritain/home.html?</t>
  </si>
  <si>
    <t>BGS Geology of Britain online viewer</t>
  </si>
  <si>
    <t>EITHER use observations from site (e.g. at the base of the peat profile, as observed in gullies, drains, cuttings, stream margins)</t>
  </si>
  <si>
    <t>OR refer to BGS "superficial" geology layer in the Open Geology of Britain Viewer. Where 'None recorded', enter 'Unknown' in substrate box</t>
  </si>
  <si>
    <t>At the conclusion of Step 3, it may be necessary to subdivide the restoration site into smaller units (the site is initially considered using 'site average' values in the answer to each question). If this is the case, new versions of the workbook should be created and saved with filenames corresponding to each section. Further information is provided in Chapter 6 of the accompanying report. The 'Summary Form' provides a single page printable summary of inputs and results.</t>
  </si>
  <si>
    <t>How deep is the peat on average across the area to be developed, if restoration works are to be focused in an area that is not representative of the average peat depth (e.g. in a locally deep area), select a value that corresponds to this area instead. See "How to answer" for further guidance.</t>
  </si>
  <si>
    <t>very unlikely given the baseline conditions observed over the restoration area</t>
  </si>
  <si>
    <t>unlikely given the baseline conditions observed over the restoration area</t>
  </si>
  <si>
    <t>possible, given baseline conditions and the occurrence of a triggering event (e.g. intense rainfall, pipe collapse, adverse loading) somewhere within the restoration area</t>
  </si>
  <si>
    <t>likely, given baseline conditions and the occurrence of a triggering event (e.g. intense rainfall, pipe collapse, adverse loading) somewhere within the restoration area</t>
  </si>
  <si>
    <t>very likely, given baseline conditions and the occurrence of a triggering event (e.g. intense rainfall, pipe collapse, adverse loading) somewhere within the restoration area</t>
  </si>
  <si>
    <t>Thickness [m]</t>
  </si>
  <si>
    <t>EITHER use site observations or refer to the visual glossary of peatland geomorphology to the right:</t>
  </si>
  <si>
    <t>EITHER use site observations or refer to the visual glossary of land uses to the right:</t>
  </si>
  <si>
    <t xml:space="preserve">1. Do "blueline" watercourses occur within 500m of the area to be restored (either on the slope or at its foot)? </t>
  </si>
  <si>
    <t>For a walk through guide to both Google Earth and MagicMap, click here:</t>
  </si>
  <si>
    <t>Report Section 2.1</t>
  </si>
  <si>
    <t>Location (NGR):</t>
  </si>
  <si>
    <t>Proposal Site:</t>
  </si>
  <si>
    <t>Application Year:</t>
  </si>
  <si>
    <t>Applicant:</t>
  </si>
  <si>
    <t>Peatland ACTION Officer:</t>
  </si>
  <si>
    <t>Date Protocol Completed:</t>
  </si>
  <si>
    <t>Likelihood Assessment</t>
  </si>
  <si>
    <t>The baseline peat landslide likelihood was determined to be:</t>
  </si>
  <si>
    <t>Protocol Filename:</t>
  </si>
  <si>
    <t>The following restoration techniques were specified:</t>
  </si>
  <si>
    <t>The modified (post-restoration) likelihood was determined to be:</t>
  </si>
  <si>
    <t>Consequence Assessment</t>
  </si>
  <si>
    <t>Based on the modified likelihood assessment, a consequence assessment:</t>
  </si>
  <si>
    <t>WAS REQUIRED</t>
  </si>
  <si>
    <t>WAS NOT REQUIRED</t>
  </si>
  <si>
    <t>Receptors were identified as follows (please list):</t>
  </si>
  <si>
    <t>Risk Assessment</t>
  </si>
  <si>
    <t>Enter details</t>
  </si>
  <si>
    <t>Enter grid reference</t>
  </si>
  <si>
    <t>Enter funding year</t>
  </si>
  <si>
    <t>Enter applicant name</t>
  </si>
  <si>
    <t>Sheet 4. Summary form</t>
  </si>
  <si>
    <t>Following specification of restoration techniques</t>
  </si>
  <si>
    <t>Given that risk has been calculated to be NEGLIGIBLE, restoration may continue as planned.</t>
  </si>
  <si>
    <t>Temporarily occupied facility (e.g. hide, building, picnic area, unoccupied farm barn)</t>
  </si>
  <si>
    <t>Footpaths / cycle trails / access track</t>
  </si>
  <si>
    <t>2. Which of the following statuses applies to the watercourse(s)? (up to and including 5km downstream)</t>
  </si>
  <si>
    <t>Status of watercourse/terrestrial habitat:</t>
  </si>
  <si>
    <t>Other infrastructure (water supply facility, telecomms facility)</t>
  </si>
  <si>
    <r>
      <t xml:space="preserve">Other infrastructure </t>
    </r>
    <r>
      <rPr>
        <sz val="11"/>
        <color theme="1"/>
        <rFont val="Calibri"/>
        <family val="2"/>
        <scheme val="minor"/>
      </rPr>
      <t>(water supply facility, telecomms facility)</t>
    </r>
  </si>
  <si>
    <t>Report Section 2.2.1</t>
  </si>
  <si>
    <t>GE / MM Guide</t>
  </si>
  <si>
    <t>Report Section 4.2.1.4</t>
  </si>
  <si>
    <t>Report Section 4.2.1.5</t>
  </si>
  <si>
    <t>Substrate</t>
  </si>
  <si>
    <t>Slope Angle</t>
  </si>
  <si>
    <t>Substrate Geology</t>
  </si>
  <si>
    <t>Geomorphology</t>
  </si>
  <si>
    <t>Land Use</t>
  </si>
  <si>
    <t>Presence of peat landslide</t>
  </si>
  <si>
    <t>DROP DOWN LOOK UP SHEET</t>
  </si>
  <si>
    <t>This sheet is a reference sheet to which Sheets 1 to 3 refer in order to derive scores for each answered question. The sheet can be modified to reflect revised scoring (if new data or experience suggests this is necessary).</t>
  </si>
  <si>
    <t>Burning (shallow cracking)</t>
  </si>
  <si>
    <t>Burning (deep cracking)</t>
  </si>
  <si>
    <t>Slope Form</t>
  </si>
  <si>
    <t>Drainage</t>
  </si>
  <si>
    <t>Description (to appear in Cell H137)</t>
  </si>
  <si>
    <t>Grazing / stock (sheep, deer, cattle)</t>
  </si>
  <si>
    <t>MINOR INSTABILITY</t>
  </si>
  <si>
    <t>BOG BURST</t>
  </si>
  <si>
    <t>Neutral effect on stability</t>
  </si>
  <si>
    <t>Slight reduction in stability</t>
  </si>
  <si>
    <t>Trench / backfill bunding</t>
  </si>
  <si>
    <t>Reduction in stability</t>
  </si>
  <si>
    <t>Slight increase in stability</t>
  </si>
  <si>
    <t>Bare peat activities</t>
  </si>
  <si>
    <t>Forest to bog: stump flipping</t>
  </si>
  <si>
    <t>Forest to bog: stump flipping &amp; brash</t>
  </si>
  <si>
    <t>Forest to bog: stump flipping, brash &amp; stem</t>
  </si>
  <si>
    <t>Increase in stability</t>
  </si>
  <si>
    <t>Species</t>
  </si>
  <si>
    <t>Vulnerable birds</t>
  </si>
  <si>
    <t>Freshwater Pearl Mussels present in watercourse within 5km</t>
  </si>
  <si>
    <t>Historic and Cultural Environment</t>
  </si>
  <si>
    <t>4. Which of the following species are observed on or near to site?</t>
  </si>
  <si>
    <t>Scheduled monument</t>
  </si>
  <si>
    <t>Other Nationally Important historic site/building</t>
  </si>
  <si>
    <t>Enter date completed</t>
  </si>
  <si>
    <t>Gritty / granular till with some clay</t>
  </si>
  <si>
    <t>Top score</t>
  </si>
  <si>
    <t>Is the footpath / cycle trail / access track used regularly (daily)?</t>
  </si>
  <si>
    <t>6. Is there a credible runout pathway to any of the following infrastructure / land uses within or adjacent to the site?</t>
  </si>
  <si>
    <t>5. Is there a credible runout pathway to any of the following publicly accessible areas within or adjacent to the site?</t>
  </si>
  <si>
    <t>7. Is there a credible pathway to any of the following historic and/or cultural sites/monuments/buildings within or downslope of site?</t>
  </si>
  <si>
    <t>Continuous</t>
  </si>
  <si>
    <t>Intermittent</t>
  </si>
  <si>
    <t>No geomorphology (forestry)</t>
  </si>
  <si>
    <t>Forest to bog: ridge and furrow blocking</t>
  </si>
  <si>
    <t>Designated (SAC, SSSI, Ramsar), with impact</t>
  </si>
  <si>
    <t>Designated (SAC, SSSI, Ramsar), unlikely impact</t>
  </si>
  <si>
    <t>Are the EPS likely to be nesting / resident during restoration works?</t>
  </si>
  <si>
    <t>There is a Private Water Supply in continuous or intermittent use</t>
  </si>
  <si>
    <t>There is a Public Water Supply (reservoir)</t>
  </si>
  <si>
    <t>There is a designated (SAC, SSSI, SPA, Ramsar) watercourse or connecting watercourse</t>
  </si>
  <si>
    <t>There are designated habitats (Natura, SSSI) within or downslope of the proposed restoration area</t>
  </si>
  <si>
    <t>The qualifying interests of the designation(s) are likely to be affected by smothering with peat or a direct loss of peat (with overlying habitat)</t>
  </si>
  <si>
    <t>Designated (Natura, SSSI), with impact</t>
  </si>
  <si>
    <t>Designated (Natura, SSSI), unlikely impact</t>
  </si>
  <si>
    <t>The qualifying interests of the designation(s) are likely to be affected by smothering with peat or a short term acid pulse</t>
  </si>
  <si>
    <t>Other vulnerable species have been confirmed in restoration area (or within 1km)</t>
  </si>
  <si>
    <t>European Protected Species (EPS) have been confirmed in restoration area (or within 1km)</t>
  </si>
  <si>
    <t>Length range (m)</t>
  </si>
  <si>
    <t>Red</t>
  </si>
  <si>
    <t>Orange</t>
  </si>
  <si>
    <t>Yellow</t>
  </si>
  <si>
    <t>Light green</t>
  </si>
  <si>
    <t>Dark green</t>
  </si>
  <si>
    <t>Slide impacts may exceed benefits</t>
  </si>
  <si>
    <t>Slide impacts may roughly balance benefits</t>
  </si>
  <si>
    <t>Benefits likely to exceed slide impacts</t>
  </si>
  <si>
    <t>Benefits significantly exceed impacts</t>
  </si>
  <si>
    <t>Impacts negligible relative to benefits</t>
  </si>
  <si>
    <t>Total restoration length (m):</t>
  </si>
  <si>
    <t>Average peat depth (m):</t>
  </si>
  <si>
    <t>Approach to Restoration</t>
  </si>
  <si>
    <t>Replace this text with the rationale for retaining the restoration proposals as supplied (e.g. risks are acceptable, or benefits exceed the potential costs), for adjusting the restoration proposals (e.g. change of technique to reduce risk, or subdivision of site and rejection of parts of site due to Medium risk), or for rejecting the restoration proposals in their current form.</t>
  </si>
  <si>
    <t>If concentric cracking, a bog burst or a margin collapse are present, enter YES as the answer to question i).</t>
  </si>
  <si>
    <t>Is there any evidence of a pre-existing peat landslide within the area to be restored. See "How to answer" for examples.</t>
  </si>
  <si>
    <t>Report Section 4.2.2.1</t>
  </si>
  <si>
    <t>iii) What is the basal slope geometry underlying the raised bog in the main direction of dip of the bog surface?</t>
  </si>
  <si>
    <t>Neutral</t>
  </si>
  <si>
    <t>EITHER use elevation profiles  (from Google Earth Pro or MagicMap) and peat depth data to identify inclined basal contacts
OR
Request support from Peatland ACTION data team by supplying sample transects</t>
  </si>
  <si>
    <t>Report Section 4.2.2.2</t>
  </si>
  <si>
    <t>The slope of the contact between the bog peat and substrate may have a strong control on the stability of the raised bog. The contact slope can be determined by subtracting peat depth from the elevation of the bog at each peat probe location (see Figures 3.6 and 3.9 in Technical Report for examples). Further guidance is provided in the "How to answer" area. The "Elevation Profile" tool can be used to read off elevations in the absence of site specific digital terrain data.</t>
  </si>
  <si>
    <t>For a walk through guide to using BGS Open Geology of Britain, click here:</t>
  </si>
  <si>
    <t>OpenGeology Guide</t>
  </si>
  <si>
    <t>Informal forestry</t>
  </si>
  <si>
    <t>Report Section 4.2.2.5</t>
  </si>
  <si>
    <t>Refer to the visual glossary or forest status and condition below:</t>
  </si>
  <si>
    <t>SCRUB THIS SECTION AND JUST USE THE LAND USE SECTION</t>
  </si>
  <si>
    <t>vii) Which of the following best describes the slope form (or dome shape) of the raised bog?</t>
  </si>
  <si>
    <t>Slightly domed (1-2°)</t>
  </si>
  <si>
    <t>EITHER use elevation profiles (from Google Earth Pro or MagicMap) to calculate bog doming or request support from Peatland ACTION Data Team to calculate doming using DTM data and bog footprint</t>
  </si>
  <si>
    <t>Report Section 4.2.2.3</t>
  </si>
  <si>
    <t>What is the slope profile (shape as if 'side on') of the raised bog - this can be determined as a ratio of the drop height from the dome centre to the tapering out of the peat deposit at the raised bog margin. This can be inferred from changes in contour spacing or using Google Earth's elevation profile tool - see "How to answer" guidance.</t>
  </si>
  <si>
    <t>viii) Which of the following best describes artificial drainage in the area to be restored?</t>
  </si>
  <si>
    <t>Disorganised</t>
  </si>
  <si>
    <t>Use Google Earth imagery to identify drain patterns</t>
  </si>
  <si>
    <t>Report Section 4.2.2.4</t>
  </si>
  <si>
    <t>How are the artificial drains on site arranged in the area to be restored? If the site is afforested, drains may be visible as narrow linear breaks cross-cutting stands of trees. See "How to answer" guidance for further information.</t>
  </si>
  <si>
    <t>BB score (hidden)</t>
  </si>
  <si>
    <t>Score (hidden)</t>
  </si>
  <si>
    <t>Forest to bog: ditch and furrow blocking</t>
  </si>
  <si>
    <t>Basal slope geometry</t>
  </si>
  <si>
    <t>Inclined</t>
  </si>
  <si>
    <t>Cutting</t>
  </si>
  <si>
    <t>Cutting and plantation</t>
  </si>
  <si>
    <t>Plantation</t>
  </si>
  <si>
    <t>No land use</t>
  </si>
  <si>
    <t>Slope Form (Dome Shape)</t>
  </si>
  <si>
    <t>Domed (&gt;2°)</t>
  </si>
  <si>
    <t>Flat (&lt;1°)</t>
  </si>
  <si>
    <t>Peripheral and organised</t>
  </si>
  <si>
    <t>Peripheral and disorganised</t>
  </si>
  <si>
    <t>Peripheral</t>
  </si>
  <si>
    <t>Organised</t>
  </si>
  <si>
    <t>None</t>
  </si>
  <si>
    <t>Peat Depth</t>
  </si>
  <si>
    <t>Buttress</t>
  </si>
  <si>
    <t>Tensile</t>
  </si>
  <si>
    <t>W. Tab.</t>
  </si>
  <si>
    <t>Pipes</t>
  </si>
  <si>
    <t>Ditches</t>
  </si>
  <si>
    <t>n/a</t>
  </si>
  <si>
    <t>&lt;2</t>
  </si>
  <si>
    <t>&gt;2</t>
  </si>
  <si>
    <t>0 - 500</t>
  </si>
  <si>
    <t>500 - 1,000</t>
  </si>
  <si>
    <t>1,000 - 2,000</t>
  </si>
  <si>
    <t>2,000 - 3,000</t>
  </si>
  <si>
    <t>3,000 - 4,000</t>
  </si>
  <si>
    <t>4,000 - 5,000</t>
  </si>
  <si>
    <t>5,000 - 7,500</t>
  </si>
  <si>
    <t>7,500 - 10,000</t>
  </si>
  <si>
    <t>10,000 - 15,000</t>
  </si>
  <si>
    <t>15,000 - 20,000</t>
  </si>
  <si>
    <t>&gt;20,000</t>
  </si>
  <si>
    <t>Based on the conditions at site prior to restoration and on the proposed restoration techniques, the risk calculated is:</t>
  </si>
  <si>
    <t>0.0 - 1.0</t>
  </si>
  <si>
    <t>1.0 - 2.0</t>
  </si>
  <si>
    <t>2.0 - 3.0</t>
  </si>
  <si>
    <t>3.0 - 4.0</t>
  </si>
  <si>
    <t>4.0 - 5.0</t>
  </si>
  <si>
    <t>5.0 - 6.0</t>
  </si>
  <si>
    <t>&gt; 6.0</t>
  </si>
  <si>
    <t>Based on the calculated risks, the proposed length of features to be restored and the peat depth:</t>
  </si>
  <si>
    <t xml:space="preserve">Raised Bog Protocol for Assessing the Potential Impacts of Restoration on Peat Landslide Risk </t>
  </si>
  <si>
    <t>STEP 1. Calculate the baseline, or "pre-restoration" likelihood of a peat landslide (i.e. the chance of a natural peat landslide occurrence in the current site condition)</t>
  </si>
  <si>
    <t>Modifier for non-ditch blocking non-afforested bogs</t>
  </si>
  <si>
    <t>Modifier for non-ditch blocking afforested bogs</t>
  </si>
  <si>
    <t>Modifier for ditch blocking in afforested or non-afforested bogs</t>
  </si>
  <si>
    <t>R</t>
  </si>
  <si>
    <t>C</t>
  </si>
  <si>
    <t>Will the EPS be likely to leave the site permanently if its habitat is disturbed?</t>
  </si>
  <si>
    <t>Ditch-blocking (peat dams)</t>
  </si>
  <si>
    <t>Ditch-blocking (plastic piling dams)</t>
  </si>
  <si>
    <t>Ditch-blocking (zipping)</t>
  </si>
  <si>
    <t>Deep bunding (trench / backfill) (&lt;20m from bog margin)</t>
  </si>
  <si>
    <t>Cell / surface / fish-scale / scallop / finger bunding</t>
  </si>
  <si>
    <t>Bare peat textile application</t>
  </si>
  <si>
    <t>Bare peat whole turving</t>
  </si>
  <si>
    <t>Bare peat transplanting, seeding or mulching</t>
  </si>
  <si>
    <t>Arable (standing crops, productive land)</t>
  </si>
  <si>
    <t>Please answer ALL the questions below (note that the assessment is not valid unless all entries are completed).</t>
  </si>
  <si>
    <t>Note that NatureScot internal staff may have access to the NS Geology layer containing equivalent information</t>
  </si>
  <si>
    <t>Ditch-blocking (drain reprofiling)</t>
  </si>
  <si>
    <t>Gully damming / bunding (stone / surface bunds)</t>
  </si>
  <si>
    <t>Forest to bog: tree harvesting</t>
  </si>
  <si>
    <t>Ditch-blocking (wave dams and/or zipping)</t>
  </si>
  <si>
    <t>If no site specific data are available, the NS Estimated Peat Depth layer within ns GeoView may provide an estimate</t>
  </si>
  <si>
    <t>(please enter the primary techniques used)</t>
  </si>
  <si>
    <t>The highest risks were associated with the
following receptors (please list, with risks):</t>
  </si>
  <si>
    <t>This workbook provides an evidence-based protocol for assessing whether peat restoration techniques will have an adverse impact on the natural tendency of a raised bog to experience ground instability. The workbook is accompanied by a technical report (NS Research Report No 1259; Mills &amp; Rushton, 2023) which details the underlying technical basis for the assessment, though the protocol is designed to be used standalone by Peatland ACTION officers. The protocol comprises three steps in linked worksheets, which should be worked through in order, as follows:</t>
  </si>
  <si>
    <r>
      <rPr>
        <b/>
        <sz val="10"/>
        <color theme="1"/>
        <rFont val="Aril"/>
      </rPr>
      <t>Authored by:</t>
    </r>
    <r>
      <rPr>
        <sz val="10"/>
        <color theme="1"/>
        <rFont val="Aril"/>
      </rPr>
      <t xml:space="preserve"> East Point Geo Ltd, v1.4, 30/03/2024</t>
    </r>
  </si>
  <si>
    <t>Change Log</t>
  </si>
  <si>
    <t xml:space="preserve">Version </t>
  </si>
  <si>
    <t>Editor</t>
  </si>
  <si>
    <t>Description</t>
  </si>
  <si>
    <t>A Mills</t>
  </si>
  <si>
    <t>Published version pending final NS report number</t>
  </si>
  <si>
    <t>Addition of change log, NS report number, minor edits to correct messaging errors and enable full input on Summary Form, no material change to inputs or outputs</t>
  </si>
  <si>
    <t>Protocol completed by:</t>
  </si>
  <si>
    <t>Enter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</si>
</sst>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35">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i/>
      <sz val="11"/>
      <color theme="1"/>
      <name val="Calibri"/>
      <family val="2"/>
      <scheme val="minor"/>
    </font>
    <font>
      <i/>
      <sz val="11"/>
      <color theme="1"/>
      <name val="Calibri"/>
      <family val="2"/>
      <scheme val="minor"/>
    </font>
    <font>
      <b/>
      <sz val="12"/>
      <color theme="1"/>
      <name val="Calibri"/>
      <family val="2"/>
      <scheme val="minor"/>
    </font>
    <font>
      <b/>
      <i/>
      <sz val="11"/>
      <name val="Calibri"/>
      <family val="2"/>
      <scheme val="minor"/>
    </font>
    <font>
      <sz val="11"/>
      <name val="Calibri"/>
      <family val="2"/>
      <scheme val="minor"/>
    </font>
    <font>
      <b/>
      <sz val="11"/>
      <name val="Calibri"/>
      <family val="2"/>
      <scheme val="minor"/>
    </font>
    <font>
      <b/>
      <sz val="12"/>
      <color theme="1"/>
      <name val="Aril"/>
    </font>
    <font>
      <b/>
      <sz val="12"/>
      <color theme="1"/>
      <name val="Arial"/>
      <family val="2"/>
    </font>
    <font>
      <sz val="10"/>
      <color theme="1"/>
      <name val="Aril"/>
    </font>
    <font>
      <u/>
      <sz val="11"/>
      <color theme="10"/>
      <name val="Calibri"/>
      <family val="2"/>
      <scheme val="minor"/>
    </font>
    <font>
      <sz val="12"/>
      <color theme="1"/>
      <name val="Calibri"/>
      <family val="2"/>
      <scheme val="minor"/>
    </font>
    <font>
      <i/>
      <sz val="12"/>
      <color theme="1"/>
      <name val="Calibri"/>
      <family val="2"/>
      <scheme val="minor"/>
    </font>
    <font>
      <sz val="12"/>
      <color rgb="FFFF0000"/>
      <name val="Calibri"/>
      <family val="2"/>
      <scheme val="minor"/>
    </font>
    <font>
      <i/>
      <sz val="11"/>
      <color rgb="FFFF0000"/>
      <name val="Calibri"/>
      <family val="2"/>
      <scheme val="minor"/>
    </font>
    <font>
      <b/>
      <sz val="12"/>
      <name val="Arial"/>
      <family val="2"/>
    </font>
    <font>
      <b/>
      <sz val="11"/>
      <color rgb="FFFF0000"/>
      <name val="Calibri"/>
      <family val="2"/>
      <scheme val="minor"/>
    </font>
    <font>
      <i/>
      <sz val="12"/>
      <color rgb="FFFF0000"/>
      <name val="Calibri"/>
      <family val="2"/>
      <scheme val="minor"/>
    </font>
    <font>
      <u/>
      <sz val="11"/>
      <color rgb="FF0066FF"/>
      <name val="Calibri"/>
      <family val="2"/>
      <scheme val="minor"/>
    </font>
    <font>
      <b/>
      <sz val="11"/>
      <color rgb="FFFFC000"/>
      <name val="Calibri"/>
      <family val="2"/>
      <scheme val="minor"/>
    </font>
    <font>
      <sz val="8"/>
      <name val="Calibri"/>
      <family val="2"/>
      <scheme val="minor"/>
    </font>
    <font>
      <b/>
      <sz val="10"/>
      <color theme="1"/>
      <name val="Aril"/>
    </font>
    <font>
      <b/>
      <sz val="14"/>
      <name val="Calibri"/>
      <family val="2"/>
      <scheme val="minor"/>
    </font>
    <font>
      <b/>
      <sz val="10"/>
      <color theme="1"/>
      <name val="Calibri"/>
      <family val="2"/>
      <scheme val="minor"/>
    </font>
    <font>
      <sz val="11"/>
      <color rgb="FF00B050"/>
      <name val="Calibri"/>
      <family val="2"/>
      <scheme val="minor"/>
    </font>
    <font>
      <u/>
      <sz val="11"/>
      <color theme="0"/>
      <name val="Calibri"/>
      <family val="2"/>
      <scheme val="minor"/>
    </font>
    <font>
      <u/>
      <sz val="11"/>
      <color theme="1"/>
      <name val="Calibri"/>
      <family val="2"/>
      <scheme val="minor"/>
    </font>
    <font>
      <sz val="11"/>
      <color rgb="FF9C0006"/>
      <name val="Calibri"/>
      <family val="2"/>
      <scheme val="minor"/>
    </font>
    <font>
      <b/>
      <sz val="12"/>
      <name val="Calibri"/>
      <family val="2"/>
      <scheme val="minor"/>
    </font>
    <font>
      <b/>
      <sz val="12"/>
      <name val="Aril"/>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CC66FF"/>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FFC7CE"/>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15" fillId="0" borderId="0" applyNumberFormat="0" applyFill="0" applyBorder="0" applyAlignment="0" applyProtection="0"/>
    <xf numFmtId="0" fontId="32" fillId="16" borderId="0" applyNumberFormat="0" applyBorder="0" applyAlignment="0" applyProtection="0"/>
  </cellStyleXfs>
  <cellXfs count="201">
    <xf numFmtId="0" fontId="0" fillId="0" borderId="0" xfId="0"/>
    <xf numFmtId="0" fontId="3" fillId="0" borderId="0" xfId="0" applyFont="1"/>
    <xf numFmtId="0" fontId="0" fillId="0" borderId="0" xfId="0" applyAlignment="1">
      <alignment horizontal="center"/>
    </xf>
    <xf numFmtId="0" fontId="5" fillId="2" borderId="0" xfId="0" applyFont="1" applyFill="1"/>
    <xf numFmtId="0" fontId="0" fillId="2" borderId="0" xfId="0" applyFill="1"/>
    <xf numFmtId="0" fontId="0" fillId="2" borderId="0" xfId="0" applyFill="1" applyAlignment="1">
      <alignment horizontal="center"/>
    </xf>
    <xf numFmtId="0" fontId="3" fillId="2" borderId="0" xfId="0" applyFont="1" applyFill="1"/>
    <xf numFmtId="0" fontId="6" fillId="2" borderId="0" xfId="0" applyFont="1" applyFill="1"/>
    <xf numFmtId="0" fontId="0" fillId="2" borderId="2" xfId="0" applyFill="1" applyBorder="1"/>
    <xf numFmtId="0" fontId="4" fillId="2" borderId="0" xfId="0" applyFont="1" applyFill="1" applyAlignment="1">
      <alignment horizontal="center"/>
    </xf>
    <xf numFmtId="0" fontId="8" fillId="2" borderId="0" xfId="0" applyFont="1" applyFill="1"/>
    <xf numFmtId="0" fontId="9" fillId="2" borderId="0" xfId="0" applyFont="1" applyFill="1"/>
    <xf numFmtId="0" fontId="10" fillId="2" borderId="0" xfId="0" applyFont="1" applyFill="1"/>
    <xf numFmtId="0" fontId="10" fillId="2" borderId="0" xfId="0" applyFont="1" applyFill="1" applyAlignment="1">
      <alignment horizontal="center"/>
    </xf>
    <xf numFmtId="0" fontId="3" fillId="2" borderId="0" xfId="0" applyFont="1" applyFill="1" applyAlignment="1">
      <alignment horizontal="left"/>
    </xf>
    <xf numFmtId="0" fontId="3" fillId="2" borderId="0" xfId="0" applyFont="1" applyFill="1" applyAlignment="1">
      <alignment vertical="top"/>
    </xf>
    <xf numFmtId="0" fontId="7" fillId="2" borderId="0" xfId="0" applyFont="1" applyFill="1"/>
    <xf numFmtId="0" fontId="2" fillId="2" borderId="0" xfId="0" applyFont="1" applyFill="1" applyAlignment="1">
      <alignment horizontal="center"/>
    </xf>
    <xf numFmtId="0" fontId="2" fillId="2" borderId="0" xfId="0" applyFont="1" applyFill="1"/>
    <xf numFmtId="0" fontId="6" fillId="2" borderId="3" xfId="0" applyFont="1" applyFill="1" applyBorder="1"/>
    <xf numFmtId="0" fontId="3" fillId="2" borderId="3" xfId="0" applyFont="1" applyFill="1" applyBorder="1"/>
    <xf numFmtId="0" fontId="0" fillId="2" borderId="3" xfId="0" applyFill="1" applyBorder="1" applyAlignment="1">
      <alignment horizontal="center"/>
    </xf>
    <xf numFmtId="0" fontId="11" fillId="2" borderId="3" xfId="0" applyFont="1" applyFill="1" applyBorder="1"/>
    <xf numFmtId="0" fontId="0" fillId="2" borderId="3" xfId="0" applyFill="1" applyBorder="1"/>
    <xf numFmtId="0" fontId="3" fillId="2" borderId="0" xfId="0" applyFont="1" applyFill="1" applyAlignment="1">
      <alignment horizontal="center"/>
    </xf>
    <xf numFmtId="0" fontId="8" fillId="2" borderId="0" xfId="0" applyFont="1" applyFill="1" applyAlignment="1">
      <alignment horizontal="center"/>
    </xf>
    <xf numFmtId="0" fontId="13" fillId="2" borderId="0" xfId="0" applyFont="1" applyFill="1"/>
    <xf numFmtId="0" fontId="12" fillId="2" borderId="0" xfId="0" applyFont="1" applyFill="1" applyAlignment="1">
      <alignment vertical="top" wrapText="1"/>
    </xf>
    <xf numFmtId="0" fontId="14" fillId="2" borderId="0" xfId="0" applyFont="1" applyFill="1" applyAlignment="1">
      <alignment vertical="top"/>
    </xf>
    <xf numFmtId="0" fontId="11" fillId="8" borderId="1" xfId="0" applyFont="1" applyFill="1" applyBorder="1" applyAlignment="1">
      <alignment horizontal="center"/>
    </xf>
    <xf numFmtId="0" fontId="0" fillId="2" borderId="0" xfId="0" applyFill="1" applyAlignment="1">
      <alignment horizontal="left" vertical="top"/>
    </xf>
    <xf numFmtId="0" fontId="15" fillId="0" borderId="0" xfId="2"/>
    <xf numFmtId="0" fontId="15" fillId="2" borderId="0" xfId="2" applyFill="1"/>
    <xf numFmtId="0" fontId="4" fillId="2" borderId="3" xfId="0" applyFont="1" applyFill="1" applyBorder="1" applyAlignment="1">
      <alignment horizontal="center"/>
    </xf>
    <xf numFmtId="0" fontId="0" fillId="2" borderId="4" xfId="0" applyFill="1" applyBorder="1"/>
    <xf numFmtId="164" fontId="4" fillId="2" borderId="3" xfId="0" applyNumberFormat="1" applyFont="1" applyFill="1" applyBorder="1" applyAlignment="1">
      <alignment horizontal="center"/>
    </xf>
    <xf numFmtId="0" fontId="0" fillId="2" borderId="3" xfId="0" applyFill="1" applyBorder="1" applyAlignment="1">
      <alignment vertical="top" wrapText="1"/>
    </xf>
    <xf numFmtId="0" fontId="10" fillId="2" borderId="3" xfId="0" applyFont="1" applyFill="1" applyBorder="1" applyAlignment="1">
      <alignment horizontal="center"/>
    </xf>
    <xf numFmtId="0" fontId="8" fillId="2" borderId="3" xfId="0" applyFont="1" applyFill="1" applyBorder="1"/>
    <xf numFmtId="0" fontId="8" fillId="2" borderId="3" xfId="0" applyFont="1" applyFill="1" applyBorder="1" applyAlignment="1">
      <alignment horizontal="center"/>
    </xf>
    <xf numFmtId="0" fontId="3" fillId="2" borderId="3" xfId="0" applyFont="1" applyFill="1" applyBorder="1" applyAlignment="1">
      <alignment horizontal="center"/>
    </xf>
    <xf numFmtId="0" fontId="8" fillId="2" borderId="0" xfId="0" applyFont="1" applyFill="1" applyAlignment="1">
      <alignment vertical="top"/>
    </xf>
    <xf numFmtId="0" fontId="16" fillId="2" borderId="0" xfId="0" applyFont="1" applyFill="1" applyAlignment="1">
      <alignment vertical="top" wrapText="1"/>
    </xf>
    <xf numFmtId="0" fontId="16" fillId="2" borderId="0" xfId="0" applyFont="1" applyFill="1"/>
    <xf numFmtId="0" fontId="16" fillId="0" borderId="0" xfId="0" applyFont="1"/>
    <xf numFmtId="0" fontId="17" fillId="2" borderId="0" xfId="0" applyFont="1" applyFill="1"/>
    <xf numFmtId="0" fontId="16" fillId="2" borderId="0" xfId="0" applyFont="1" applyFill="1" applyAlignment="1">
      <alignment horizontal="center"/>
    </xf>
    <xf numFmtId="0" fontId="18" fillId="2" borderId="0" xfId="0" applyFont="1" applyFill="1" applyAlignment="1">
      <alignment horizontal="center"/>
    </xf>
    <xf numFmtId="0" fontId="3" fillId="0" borderId="1" xfId="0" applyFont="1" applyBorder="1" applyAlignment="1">
      <alignment horizontal="center"/>
    </xf>
    <xf numFmtId="0" fontId="0" fillId="0" borderId="1" xfId="0" applyBorder="1"/>
    <xf numFmtId="0" fontId="0" fillId="0" borderId="3" xfId="0" applyBorder="1"/>
    <xf numFmtId="0" fontId="22" fillId="2" borderId="0" xfId="0" applyFont="1" applyFill="1"/>
    <xf numFmtId="0" fontId="2" fillId="2" borderId="0" xfId="0" applyFont="1" applyFill="1" applyAlignment="1">
      <alignment horizontal="left" vertical="top"/>
    </xf>
    <xf numFmtId="0" fontId="24" fillId="0" borderId="0" xfId="0" applyFont="1"/>
    <xf numFmtId="0" fontId="3" fillId="0" borderId="1" xfId="0" applyFont="1" applyBorder="1"/>
    <xf numFmtId="49" fontId="0" fillId="0" borderId="1" xfId="0" applyNumberFormat="1" applyBorder="1"/>
    <xf numFmtId="0" fontId="3" fillId="11" borderId="0" xfId="0" applyFont="1" applyFill="1"/>
    <xf numFmtId="0" fontId="0" fillId="11" borderId="0" xfId="0" applyFill="1"/>
    <xf numFmtId="0" fontId="3" fillId="0" borderId="5" xfId="0" applyFont="1" applyBorder="1" applyAlignment="1">
      <alignment horizontal="center"/>
    </xf>
    <xf numFmtId="0" fontId="3" fillId="0" borderId="2" xfId="0" applyFont="1" applyBorder="1"/>
    <xf numFmtId="0" fontId="0" fillId="0" borderId="2" xfId="0" applyBorder="1"/>
    <xf numFmtId="0" fontId="3" fillId="0" borderId="3" xfId="0" applyFont="1" applyBorder="1"/>
    <xf numFmtId="0" fontId="3" fillId="0" borderId="4" xfId="0" applyFont="1" applyBorder="1"/>
    <xf numFmtId="49" fontId="0" fillId="0" borderId="2" xfId="0" applyNumberFormat="1" applyBorder="1"/>
    <xf numFmtId="0" fontId="3" fillId="11" borderId="2" xfId="0" applyFont="1" applyFill="1" applyBorder="1"/>
    <xf numFmtId="0" fontId="0" fillId="0" borderId="9" xfId="0" applyBorder="1"/>
    <xf numFmtId="0" fontId="0" fillId="0" borderId="10" xfId="0" applyBorder="1"/>
    <xf numFmtId="0" fontId="0" fillId="0" borderId="11" xfId="0" applyBorder="1"/>
    <xf numFmtId="0" fontId="0" fillId="0" borderId="4" xfId="0" applyBorder="1"/>
    <xf numFmtId="49" fontId="3" fillId="11" borderId="2" xfId="0" applyNumberFormat="1" applyFont="1" applyFill="1" applyBorder="1"/>
    <xf numFmtId="0" fontId="0" fillId="0" borderId="6" xfId="0" applyBorder="1"/>
    <xf numFmtId="0" fontId="0" fillId="0" borderId="8" xfId="0" applyBorder="1"/>
    <xf numFmtId="0" fontId="0" fillId="0" borderId="8" xfId="0" applyBorder="1" applyAlignment="1">
      <alignment horizontal="right"/>
    </xf>
    <xf numFmtId="0" fontId="0" fillId="0" borderId="1" xfId="0" applyBorder="1" applyAlignment="1">
      <alignment horizontal="left"/>
    </xf>
    <xf numFmtId="0" fontId="0" fillId="2" borderId="0" xfId="0" applyFill="1" applyAlignment="1">
      <alignment horizontal="left"/>
    </xf>
    <xf numFmtId="0" fontId="0" fillId="0" borderId="1" xfId="0" applyBorder="1" applyAlignment="1">
      <alignment horizontal="center"/>
    </xf>
    <xf numFmtId="0" fontId="3" fillId="0" borderId="0" xfId="0" applyFont="1" applyAlignment="1">
      <alignment horizontal="left"/>
    </xf>
    <xf numFmtId="0" fontId="0" fillId="0" borderId="10" xfId="0" applyBorder="1" applyAlignment="1">
      <alignment horizontal="center"/>
    </xf>
    <xf numFmtId="0" fontId="0" fillId="0" borderId="0" xfId="0" applyAlignment="1">
      <alignment horizontal="left"/>
    </xf>
    <xf numFmtId="0" fontId="3" fillId="0" borderId="2" xfId="0" applyFont="1" applyBorder="1" applyAlignment="1">
      <alignment horizontal="left" vertical="top" wrapText="1"/>
    </xf>
    <xf numFmtId="0" fontId="0" fillId="2" borderId="3" xfId="0" applyFill="1" applyBorder="1" applyAlignment="1">
      <alignment horizontal="left" vertical="top" wrapText="1"/>
    </xf>
    <xf numFmtId="0" fontId="3" fillId="2" borderId="0" xfId="0" applyFont="1" applyFill="1" applyAlignment="1">
      <alignment horizontal="left" vertical="top" wrapText="1"/>
    </xf>
    <xf numFmtId="0" fontId="19" fillId="2" borderId="0" xfId="0" applyFont="1" applyFill="1" applyAlignment="1">
      <alignment horizontal="center"/>
    </xf>
    <xf numFmtId="0" fontId="2" fillId="2" borderId="0" xfId="0" applyFont="1" applyFill="1" applyAlignment="1">
      <alignment vertical="top" wrapText="1"/>
    </xf>
    <xf numFmtId="0" fontId="21" fillId="2" borderId="0" xfId="0" applyFont="1" applyFill="1" applyAlignment="1">
      <alignment horizontal="left"/>
    </xf>
    <xf numFmtId="0" fontId="2" fillId="2" borderId="0" xfId="0" applyFont="1" applyFill="1" applyAlignment="1">
      <alignment horizontal="left"/>
    </xf>
    <xf numFmtId="0" fontId="0" fillId="0" borderId="14" xfId="0" applyBorder="1"/>
    <xf numFmtId="0" fontId="0" fillId="2" borderId="0" xfId="0" applyFill="1" applyAlignment="1">
      <alignment horizontal="left" vertical="top" wrapText="1" indent="5"/>
    </xf>
    <xf numFmtId="0" fontId="13"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applyFill="1" applyAlignment="1">
      <alignment vertical="top" wrapText="1"/>
    </xf>
    <xf numFmtId="164" fontId="0" fillId="0" borderId="1" xfId="0" applyNumberFormat="1" applyBorder="1" applyAlignment="1">
      <alignment horizontal="center"/>
    </xf>
    <xf numFmtId="0" fontId="3" fillId="9" borderId="0" xfId="0" applyFont="1" applyFill="1" applyAlignment="1">
      <alignment horizontal="center"/>
    </xf>
    <xf numFmtId="0" fontId="3" fillId="0" borderId="3" xfId="0" applyFont="1" applyBorder="1" applyAlignment="1">
      <alignment horizontal="center"/>
    </xf>
    <xf numFmtId="1" fontId="3" fillId="0" borderId="3" xfId="0" applyNumberFormat="1" applyFont="1" applyBorder="1" applyAlignment="1">
      <alignment horizontal="center"/>
    </xf>
    <xf numFmtId="164" fontId="0" fillId="0" borderId="0" xfId="0" applyNumberFormat="1" applyAlignment="1">
      <alignment horizontal="center"/>
    </xf>
    <xf numFmtId="0" fontId="0" fillId="13" borderId="0" xfId="0" applyFill="1" applyAlignment="1">
      <alignment horizontal="right"/>
    </xf>
    <xf numFmtId="0" fontId="0" fillId="14" borderId="0" xfId="0" applyFill="1" applyAlignment="1">
      <alignment horizontal="right"/>
    </xf>
    <xf numFmtId="0" fontId="0" fillId="12" borderId="0" xfId="0" applyFill="1" applyAlignment="1">
      <alignment horizontal="right"/>
    </xf>
    <xf numFmtId="0" fontId="0" fillId="8" borderId="0" xfId="0" applyFill="1" applyAlignment="1">
      <alignment horizontal="right"/>
    </xf>
    <xf numFmtId="0" fontId="0" fillId="6" borderId="0" xfId="0" applyFill="1" applyAlignment="1">
      <alignment horizontal="right"/>
    </xf>
    <xf numFmtId="0" fontId="14" fillId="2" borderId="0" xfId="0" applyFont="1" applyFill="1" applyAlignment="1">
      <alignment horizontal="right" vertical="top"/>
    </xf>
    <xf numFmtId="0" fontId="3" fillId="0" borderId="0" xfId="0" applyFont="1" applyAlignment="1">
      <alignment horizontal="center"/>
    </xf>
    <xf numFmtId="0" fontId="27" fillId="0" borderId="0" xfId="0" applyFont="1"/>
    <xf numFmtId="0" fontId="11" fillId="2" borderId="0" xfId="0" applyFont="1" applyFill="1" applyAlignment="1">
      <alignment horizontal="center"/>
    </xf>
    <xf numFmtId="164" fontId="4" fillId="2" borderId="0" xfId="0" applyNumberFormat="1" applyFont="1" applyFill="1" applyAlignment="1">
      <alignment horizontal="center"/>
    </xf>
    <xf numFmtId="0" fontId="24" fillId="2" borderId="0" xfId="0" applyFont="1" applyFill="1" applyAlignment="1">
      <alignment horizontal="center"/>
    </xf>
    <xf numFmtId="0" fontId="0" fillId="2" borderId="0" xfId="0" applyFill="1" applyAlignment="1">
      <alignment horizontal="right"/>
    </xf>
    <xf numFmtId="0" fontId="30" fillId="2" borderId="0" xfId="0" applyFont="1" applyFill="1"/>
    <xf numFmtId="0" fontId="2" fillId="2" borderId="0" xfId="0" applyFont="1" applyFill="1" applyAlignment="1">
      <alignment horizontal="right"/>
    </xf>
    <xf numFmtId="0" fontId="0" fillId="0" borderId="15" xfId="0" applyBorder="1"/>
    <xf numFmtId="0" fontId="0" fillId="0" borderId="16" xfId="0" applyBorder="1" applyAlignment="1">
      <alignment horizontal="right"/>
    </xf>
    <xf numFmtId="0" fontId="0" fillId="0" borderId="17" xfId="0" applyBorder="1" applyAlignment="1">
      <alignment horizontal="left"/>
    </xf>
    <xf numFmtId="0" fontId="0" fillId="0" borderId="17" xfId="0" applyBorder="1" applyAlignment="1">
      <alignment horizontal="center"/>
    </xf>
    <xf numFmtId="0" fontId="0" fillId="0" borderId="17" xfId="0" applyBorder="1"/>
    <xf numFmtId="0" fontId="0" fillId="0" borderId="13" xfId="0" applyBorder="1" applyAlignment="1">
      <alignment horizontal="right"/>
    </xf>
    <xf numFmtId="0" fontId="0" fillId="0" borderId="18" xfId="0" applyBorder="1" applyAlignment="1">
      <alignment horizontal="left"/>
    </xf>
    <xf numFmtId="0" fontId="0" fillId="0" borderId="18" xfId="0" applyBorder="1" applyAlignment="1">
      <alignment horizontal="center"/>
    </xf>
    <xf numFmtId="0" fontId="0" fillId="0" borderId="18" xfId="0" applyBorder="1"/>
    <xf numFmtId="0" fontId="3" fillId="11" borderId="6" xfId="0" applyFont="1" applyFill="1" applyBorder="1"/>
    <xf numFmtId="0" fontId="0" fillId="11" borderId="10" xfId="0" applyFill="1" applyBorder="1"/>
    <xf numFmtId="0" fontId="0" fillId="11" borderId="11" xfId="0" applyFill="1" applyBorder="1"/>
    <xf numFmtId="0" fontId="0" fillId="0" borderId="12" xfId="0" applyBorder="1"/>
    <xf numFmtId="0" fontId="0" fillId="0" borderId="13" xfId="0" applyBorder="1"/>
    <xf numFmtId="0" fontId="3" fillId="0" borderId="9" xfId="0" applyFont="1" applyBorder="1"/>
    <xf numFmtId="164" fontId="0" fillId="0" borderId="3" xfId="0" applyNumberFormat="1" applyBorder="1" applyAlignment="1">
      <alignment horizontal="center"/>
    </xf>
    <xf numFmtId="164" fontId="0" fillId="0" borderId="4" xfId="0" applyNumberFormat="1" applyBorder="1" applyAlignment="1">
      <alignment horizontal="center"/>
    </xf>
    <xf numFmtId="164" fontId="0" fillId="0" borderId="2" xfId="0" applyNumberFormat="1" applyBorder="1" applyAlignment="1">
      <alignment horizontal="center"/>
    </xf>
    <xf numFmtId="0" fontId="0" fillId="2" borderId="0" xfId="0" applyFill="1" applyAlignment="1">
      <alignment horizontal="center" vertical="center"/>
    </xf>
    <xf numFmtId="0" fontId="21" fillId="2" borderId="0" xfId="0" applyFont="1" applyFill="1"/>
    <xf numFmtId="0" fontId="0" fillId="2" borderId="0" xfId="0" quotePrefix="1" applyFill="1"/>
    <xf numFmtId="0" fontId="31" fillId="2" borderId="0" xfId="0" applyFont="1" applyFill="1"/>
    <xf numFmtId="0" fontId="32" fillId="0" borderId="0" xfId="3" applyFill="1" applyAlignment="1">
      <alignment horizontal="center"/>
    </xf>
    <xf numFmtId="0" fontId="0" fillId="2" borderId="1" xfId="0" applyFill="1" applyBorder="1"/>
    <xf numFmtId="0" fontId="33" fillId="2" borderId="3" xfId="0" applyFont="1" applyFill="1" applyBorder="1"/>
    <xf numFmtId="0" fontId="10" fillId="0" borderId="0" xfId="0" applyFont="1"/>
    <xf numFmtId="0" fontId="11" fillId="2" borderId="0" xfId="0" applyFont="1" applyFill="1"/>
    <xf numFmtId="0" fontId="9" fillId="2" borderId="3" xfId="0" applyFont="1" applyFill="1" applyBorder="1"/>
    <xf numFmtId="0" fontId="10" fillId="2" borderId="0" xfId="0" applyFont="1" applyFill="1" applyAlignment="1">
      <alignment horizontal="right"/>
    </xf>
    <xf numFmtId="0" fontId="10" fillId="0" borderId="1" xfId="0" applyFont="1" applyBorder="1"/>
    <xf numFmtId="0" fontId="11" fillId="8" borderId="1" xfId="0" applyFont="1" applyFill="1" applyBorder="1" applyAlignment="1" applyProtection="1">
      <alignment horizontal="center"/>
      <protection locked="0"/>
    </xf>
    <xf numFmtId="0" fontId="0" fillId="3" borderId="1" xfId="0" applyFill="1" applyBorder="1" applyAlignment="1" applyProtection="1">
      <alignment horizontal="center"/>
      <protection locked="0"/>
    </xf>
    <xf numFmtId="0" fontId="0" fillId="5" borderId="1" xfId="0" applyFill="1" applyBorder="1" applyAlignment="1" applyProtection="1">
      <alignment horizontal="center"/>
      <protection locked="0"/>
    </xf>
    <xf numFmtId="0" fontId="0" fillId="7" borderId="1" xfId="0" applyFill="1" applyBorder="1" applyAlignment="1" applyProtection="1">
      <alignment horizontal="center"/>
      <protection locked="0"/>
    </xf>
    <xf numFmtId="0" fontId="0" fillId="4" borderId="1" xfId="0" applyFill="1" applyBorder="1" applyAlignment="1" applyProtection="1">
      <alignment horizontal="center"/>
      <protection locked="0"/>
    </xf>
    <xf numFmtId="0" fontId="0" fillId="15" borderId="1" xfId="0" applyFill="1" applyBorder="1" applyAlignment="1" applyProtection="1">
      <alignment horizontal="center"/>
      <protection locked="0"/>
    </xf>
    <xf numFmtId="0" fontId="0" fillId="10" borderId="1" xfId="0" applyFill="1" applyBorder="1" applyAlignment="1" applyProtection="1">
      <alignment horizontal="center"/>
      <protection locked="0"/>
    </xf>
    <xf numFmtId="0" fontId="0" fillId="2" borderId="0" xfId="0" applyFill="1" applyProtection="1">
      <protection hidden="1"/>
    </xf>
    <xf numFmtId="0" fontId="0" fillId="2" borderId="3" xfId="0" applyFill="1" applyBorder="1" applyProtection="1">
      <protection hidden="1"/>
    </xf>
    <xf numFmtId="43" fontId="0" fillId="2" borderId="0" xfId="1" applyFont="1" applyFill="1" applyProtection="1">
      <protection hidden="1"/>
    </xf>
    <xf numFmtId="0" fontId="3" fillId="2" borderId="1" xfId="0" applyFont="1" applyFill="1" applyBorder="1" applyAlignment="1" applyProtection="1">
      <alignment horizontal="center"/>
      <protection hidden="1"/>
    </xf>
    <xf numFmtId="0" fontId="3" fillId="2" borderId="0" xfId="0" applyFont="1" applyFill="1" applyAlignment="1" applyProtection="1">
      <alignment horizontal="left"/>
      <protection hidden="1"/>
    </xf>
    <xf numFmtId="0" fontId="8" fillId="2" borderId="0" xfId="0" applyFont="1" applyFill="1" applyAlignment="1" applyProtection="1">
      <alignment horizontal="left"/>
      <protection hidden="1"/>
    </xf>
    <xf numFmtId="0" fontId="8" fillId="2" borderId="0" xfId="0" applyFont="1" applyFill="1" applyProtection="1">
      <protection hidden="1"/>
    </xf>
    <xf numFmtId="0" fontId="0" fillId="2" borderId="1" xfId="0" applyFill="1" applyBorder="1" applyAlignment="1" applyProtection="1">
      <alignment horizontal="center"/>
      <protection hidden="1"/>
    </xf>
    <xf numFmtId="0" fontId="0" fillId="2" borderId="0" xfId="0" applyFill="1" applyProtection="1">
      <protection locked="0"/>
    </xf>
    <xf numFmtId="0" fontId="2" fillId="2" borderId="0" xfId="0" applyFont="1" applyFill="1" applyProtection="1">
      <protection locked="0"/>
    </xf>
    <xf numFmtId="0" fontId="0" fillId="2" borderId="0" xfId="0" applyFill="1" applyAlignment="1" applyProtection="1">
      <alignment horizontal="center" vertical="center" wrapText="1"/>
      <protection locked="0"/>
    </xf>
    <xf numFmtId="14" fontId="7" fillId="2" borderId="3" xfId="0" applyNumberFormat="1" applyFont="1" applyFill="1" applyBorder="1" applyAlignment="1">
      <alignment horizontal="center"/>
    </xf>
    <xf numFmtId="0" fontId="7" fillId="2" borderId="3" xfId="0" applyFont="1" applyFill="1" applyBorder="1" applyAlignment="1">
      <alignment horizontal="center"/>
    </xf>
    <xf numFmtId="0" fontId="4" fillId="2" borderId="0" xfId="0" applyFont="1" applyFill="1" applyAlignment="1">
      <alignment horizontal="right"/>
    </xf>
    <xf numFmtId="0" fontId="4" fillId="2" borderId="0" xfId="0" applyFont="1" applyFill="1"/>
    <xf numFmtId="0" fontId="0" fillId="2" borderId="0" xfId="0" applyFill="1" applyAlignment="1">
      <alignment horizontal="center" vertical="center" wrapText="1"/>
    </xf>
    <xf numFmtId="0" fontId="34" fillId="2" borderId="0" xfId="0" applyFont="1" applyFill="1" applyAlignment="1">
      <alignment horizontal="left" vertical="top" wrapText="1"/>
    </xf>
    <xf numFmtId="0" fontId="13" fillId="2" borderId="0" xfId="0" applyFont="1" applyFill="1" applyAlignment="1">
      <alignment horizontal="left" vertical="top" wrapText="1"/>
    </xf>
    <xf numFmtId="0" fontId="0" fillId="2" borderId="0" xfId="0" applyFill="1" applyAlignment="1">
      <alignment horizontal="left" vertical="top" wrapText="1"/>
    </xf>
    <xf numFmtId="0" fontId="28" fillId="2" borderId="0" xfId="0" applyFont="1" applyFill="1" applyAlignment="1">
      <alignment horizontal="left" vertical="top" wrapText="1"/>
    </xf>
    <xf numFmtId="0" fontId="0" fillId="2" borderId="0" xfId="0" applyFill="1" applyAlignment="1">
      <alignment vertical="top" wrapText="1"/>
    </xf>
    <xf numFmtId="0" fontId="15" fillId="2" borderId="0" xfId="2" applyFill="1" applyAlignment="1">
      <alignment horizontal="left" vertical="top" wrapText="1"/>
    </xf>
    <xf numFmtId="0" fontId="23" fillId="2" borderId="0" xfId="0" applyFont="1" applyFill="1" applyAlignment="1">
      <alignment horizontal="left" vertical="top" wrapText="1"/>
    </xf>
    <xf numFmtId="0" fontId="10" fillId="2" borderId="0" xfId="0" applyFont="1" applyFill="1" applyAlignment="1">
      <alignment horizontal="left" vertical="top" wrapText="1"/>
    </xf>
    <xf numFmtId="0" fontId="29" fillId="2" borderId="0" xfId="0" applyFont="1" applyFill="1" applyAlignment="1">
      <alignment horizontal="left" vertical="top" wrapText="1"/>
    </xf>
    <xf numFmtId="0" fontId="3" fillId="2" borderId="0" xfId="0" applyFont="1" applyFill="1" applyAlignment="1">
      <alignment horizontal="left" vertical="top" wrapText="1"/>
    </xf>
    <xf numFmtId="0" fontId="0" fillId="2" borderId="0" xfId="0" applyFill="1" applyAlignment="1">
      <alignment horizontal="left" indent="5"/>
    </xf>
    <xf numFmtId="0" fontId="0" fillId="2" borderId="12" xfId="0" applyFill="1" applyBorder="1" applyAlignment="1">
      <alignment horizontal="left" indent="5"/>
    </xf>
    <xf numFmtId="0" fontId="0" fillId="2" borderId="0" xfId="0" applyFill="1" applyAlignment="1">
      <alignment horizontal="left" wrapText="1" indent="5"/>
    </xf>
    <xf numFmtId="0" fontId="0" fillId="2" borderId="0" xfId="0" applyFill="1" applyAlignment="1">
      <alignment horizontal="left"/>
    </xf>
    <xf numFmtId="0" fontId="0" fillId="2" borderId="12" xfId="0" applyFill="1" applyBorder="1" applyAlignment="1">
      <alignment horizontal="left"/>
    </xf>
    <xf numFmtId="0" fontId="0" fillId="2" borderId="0" xfId="0" applyFill="1" applyAlignment="1">
      <alignment horizontal="left" vertical="top" wrapText="1" indent="5"/>
    </xf>
    <xf numFmtId="0" fontId="7" fillId="2" borderId="0" xfId="0" applyFont="1" applyFill="1" applyAlignment="1" applyProtection="1">
      <alignment horizontal="left" vertical="top" wrapText="1"/>
      <protection locked="0"/>
    </xf>
    <xf numFmtId="0" fontId="0" fillId="2" borderId="1" xfId="0" applyFill="1" applyBorder="1" applyAlignment="1" applyProtection="1">
      <alignment horizontal="center"/>
      <protection locked="0"/>
    </xf>
    <xf numFmtId="0" fontId="0" fillId="2" borderId="1" xfId="0" applyFill="1" applyBorder="1" applyAlignment="1">
      <alignment horizontal="center"/>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0" fillId="2" borderId="13" xfId="0" applyFill="1" applyBorder="1" applyAlignment="1">
      <alignment horizontal="center" vertical="center" wrapText="1"/>
    </xf>
    <xf numFmtId="0" fontId="20" fillId="2" borderId="0" xfId="0" applyFont="1" applyFill="1" applyAlignment="1" applyProtection="1">
      <alignment horizontal="left" vertical="top" wrapText="1"/>
      <protection locked="0"/>
    </xf>
    <xf numFmtId="0" fontId="7" fillId="2" borderId="1" xfId="0" applyFont="1" applyFill="1" applyBorder="1" applyAlignment="1" applyProtection="1">
      <alignment horizontal="center"/>
      <protection locked="0"/>
    </xf>
    <xf numFmtId="0" fontId="7" fillId="2" borderId="6" xfId="0" applyFont="1" applyFill="1" applyBorder="1" applyAlignment="1" applyProtection="1">
      <alignment horizontal="center"/>
      <protection locked="0"/>
    </xf>
    <xf numFmtId="0" fontId="7" fillId="2" borderId="7" xfId="0" applyFont="1" applyFill="1" applyBorder="1" applyAlignment="1" applyProtection="1">
      <alignment horizontal="center"/>
      <protection locked="0"/>
    </xf>
    <xf numFmtId="0" fontId="7" fillId="2" borderId="8" xfId="0" applyFont="1" applyFill="1" applyBorder="1" applyAlignment="1" applyProtection="1">
      <alignment horizontal="center"/>
      <protection locked="0"/>
    </xf>
    <xf numFmtId="14" fontId="7" fillId="2" borderId="1" xfId="0" applyNumberFormat="1" applyFont="1" applyFill="1" applyBorder="1" applyAlignment="1" applyProtection="1">
      <alignment horizontal="center"/>
      <protection locked="0"/>
    </xf>
    <xf numFmtId="2" fontId="0" fillId="2" borderId="1" xfId="0" applyNumberFormat="1" applyFill="1" applyBorder="1" applyAlignment="1">
      <alignment horizontal="center"/>
    </xf>
    <xf numFmtId="0" fontId="0" fillId="2" borderId="12" xfId="0" applyFill="1" applyBorder="1" applyAlignment="1">
      <alignment horizontal="left" vertical="top" wrapText="1"/>
    </xf>
    <xf numFmtId="14" fontId="7" fillId="2" borderId="6" xfId="0" applyNumberFormat="1" applyFont="1" applyFill="1" applyBorder="1" applyAlignment="1" applyProtection="1">
      <alignment horizontal="center"/>
      <protection locked="0"/>
    </xf>
    <xf numFmtId="14" fontId="7" fillId="2" borderId="7" xfId="0" applyNumberFormat="1" applyFont="1" applyFill="1" applyBorder="1" applyAlignment="1" applyProtection="1">
      <alignment horizontal="center"/>
      <protection locked="0"/>
    </xf>
    <xf numFmtId="14" fontId="7" fillId="2" borderId="8" xfId="0" applyNumberFormat="1" applyFont="1" applyFill="1" applyBorder="1" applyAlignment="1" applyProtection="1">
      <alignment horizontal="center"/>
      <protection locked="0"/>
    </xf>
    <xf numFmtId="0" fontId="3" fillId="11" borderId="2" xfId="0" applyFont="1" applyFill="1" applyBorder="1" applyAlignment="1">
      <alignment horizontal="left" vertical="top" wrapText="1"/>
    </xf>
    <xf numFmtId="0" fontId="3" fillId="0" borderId="1" xfId="0" applyFont="1" applyBorder="1" applyAlignment="1">
      <alignment horizontal="center"/>
    </xf>
  </cellXfs>
  <cellStyles count="4">
    <cellStyle name="Bad" xfId="3" builtinId="27"/>
    <cellStyle name="Comma" xfId="1" builtinId="3"/>
    <cellStyle name="Hyperlink" xfId="2" builtinId="8"/>
    <cellStyle name="Normal" xfId="0" builtinId="0"/>
  </cellStyles>
  <dxfs count="57">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b/>
        <i val="0"/>
        <color rgb="FFFF0000"/>
      </font>
      <fill>
        <patternFill patternType="none">
          <bgColor auto="1"/>
        </patternFill>
      </fill>
    </dxf>
    <dxf>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99CC00"/>
      <color rgb="FFFF0000"/>
      <color rgb="FFFFC000"/>
      <color rgb="FF0066FF"/>
      <color rgb="FFCC66FF"/>
      <color rgb="FF55E41C"/>
      <color rgb="FF0099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2" Type="http://schemas.openxmlformats.org/officeDocument/2006/relationships/image" Target="../media/image5.png"/><Relationship Id="rId1" Type="http://schemas.openxmlformats.org/officeDocument/2006/relationships/image" Target="../media/image4.jp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jpg"/><Relationship Id="rId10" Type="http://schemas.openxmlformats.org/officeDocument/2006/relationships/image" Target="../media/image13.jpg"/><Relationship Id="rId4" Type="http://schemas.openxmlformats.org/officeDocument/2006/relationships/image" Target="../media/image7.jpg"/><Relationship Id="rId9"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186410</xdr:colOff>
      <xdr:row>11</xdr:row>
      <xdr:rowOff>104775</xdr:rowOff>
    </xdr:from>
    <xdr:to>
      <xdr:col>8</xdr:col>
      <xdr:colOff>232964</xdr:colOff>
      <xdr:row>22</xdr:row>
      <xdr:rowOff>145719</xdr:rowOff>
    </xdr:to>
    <xdr:pic>
      <xdr:nvPicPr>
        <xdr:cNvPr id="3" name="Picture 2">
          <a:extLst>
            <a:ext uri="{FF2B5EF4-FFF2-40B4-BE49-F238E27FC236}">
              <a16:creationId xmlns:a16="http://schemas.microsoft.com/office/drawing/2014/main" id="{312DC420-7399-4F03-B766-2F084240B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410" y="2200275"/>
          <a:ext cx="4504254" cy="213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114299</xdr:colOff>
      <xdr:row>16</xdr:row>
      <xdr:rowOff>47625</xdr:rowOff>
    </xdr:from>
    <xdr:to>
      <xdr:col>28</xdr:col>
      <xdr:colOff>66674</xdr:colOff>
      <xdr:row>23</xdr:row>
      <xdr:rowOff>0</xdr:rowOff>
    </xdr:to>
    <xdr:sp macro="" textlink="">
      <xdr:nvSpPr>
        <xdr:cNvPr id="6" name="TextBox 5">
          <a:extLst>
            <a:ext uri="{FF2B5EF4-FFF2-40B4-BE49-F238E27FC236}">
              <a16:creationId xmlns:a16="http://schemas.microsoft.com/office/drawing/2014/main" id="{44586215-4DD3-42E0-9561-89656F03ED74}"/>
            </a:ext>
          </a:extLst>
        </xdr:cNvPr>
        <xdr:cNvSpPr txBox="1"/>
      </xdr:nvSpPr>
      <xdr:spPr>
        <a:xfrm>
          <a:off x="5181599" y="3095625"/>
          <a:ext cx="11534775" cy="1285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600" b="1">
              <a:solidFill>
                <a:schemeClr val="bg1"/>
              </a:solidFill>
              <a:latin typeface="Arial" panose="020B0604020202020204" pitchFamily="34" charset="0"/>
              <a:cs typeface="Arial" panose="020B0604020202020204" pitchFamily="34" charset="0"/>
            </a:rPr>
            <a:t>Blanket</a:t>
          </a:r>
          <a:r>
            <a:rPr lang="en-GB" sz="3600" b="1" baseline="0">
              <a:solidFill>
                <a:schemeClr val="bg1"/>
              </a:solidFill>
              <a:latin typeface="Arial" panose="020B0604020202020204" pitchFamily="34" charset="0"/>
              <a:cs typeface="Arial" panose="020B0604020202020204" pitchFamily="34" charset="0"/>
            </a:rPr>
            <a:t> Bog Protocol for Assessing the Potential Impacts of Restoration on Peat Landslide Risk </a:t>
          </a:r>
          <a:endParaRPr lang="en-GB" sz="36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29</xdr:col>
      <xdr:colOff>219074</xdr:colOff>
      <xdr:row>23</xdr:row>
      <xdr:rowOff>9525</xdr:rowOff>
    </xdr:to>
    <xdr:pic>
      <xdr:nvPicPr>
        <xdr:cNvPr id="7" name="Picture 6">
          <a:extLst>
            <a:ext uri="{FF2B5EF4-FFF2-40B4-BE49-F238E27FC236}">
              <a16:creationId xmlns:a16="http://schemas.microsoft.com/office/drawing/2014/main" id="{1A4FF8B1-1B83-4BE2-A297-061A6748ADD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125" b="33750"/>
        <a:stretch/>
      </xdr:blipFill>
      <xdr:spPr>
        <a:xfrm>
          <a:off x="0" y="0"/>
          <a:ext cx="17859374" cy="4391025"/>
        </a:xfrm>
        <a:prstGeom prst="rect">
          <a:avLst/>
        </a:prstGeom>
      </xdr:spPr>
    </xdr:pic>
    <xdr:clientData/>
  </xdr:twoCellAnchor>
  <xdr:twoCellAnchor editAs="oneCell">
    <xdr:from>
      <xdr:col>0</xdr:col>
      <xdr:colOff>186410</xdr:colOff>
      <xdr:row>15</xdr:row>
      <xdr:rowOff>161925</xdr:rowOff>
    </xdr:from>
    <xdr:to>
      <xdr:col>8</xdr:col>
      <xdr:colOff>232964</xdr:colOff>
      <xdr:row>22</xdr:row>
      <xdr:rowOff>145719</xdr:rowOff>
    </xdr:to>
    <xdr:pic>
      <xdr:nvPicPr>
        <xdr:cNvPr id="8" name="Picture 7">
          <a:extLst>
            <a:ext uri="{FF2B5EF4-FFF2-40B4-BE49-F238E27FC236}">
              <a16:creationId xmlns:a16="http://schemas.microsoft.com/office/drawing/2014/main" id="{0185C5E0-6F0B-478D-ACA9-61EBC52B551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8342"/>
        <a:stretch/>
      </xdr:blipFill>
      <xdr:spPr bwMode="auto">
        <a:xfrm>
          <a:off x="186410" y="3019425"/>
          <a:ext cx="4504254" cy="1317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114299</xdr:colOff>
      <xdr:row>16</xdr:row>
      <xdr:rowOff>47625</xdr:rowOff>
    </xdr:from>
    <xdr:to>
      <xdr:col>28</xdr:col>
      <xdr:colOff>66674</xdr:colOff>
      <xdr:row>23</xdr:row>
      <xdr:rowOff>0</xdr:rowOff>
    </xdr:to>
    <xdr:sp macro="" textlink="">
      <xdr:nvSpPr>
        <xdr:cNvPr id="9" name="TextBox 8">
          <a:extLst>
            <a:ext uri="{FF2B5EF4-FFF2-40B4-BE49-F238E27FC236}">
              <a16:creationId xmlns:a16="http://schemas.microsoft.com/office/drawing/2014/main" id="{01B49EAD-3BCD-416B-8E11-1D2831894F2D}"/>
            </a:ext>
          </a:extLst>
        </xdr:cNvPr>
        <xdr:cNvSpPr txBox="1"/>
      </xdr:nvSpPr>
      <xdr:spPr>
        <a:xfrm>
          <a:off x="5181599" y="3095625"/>
          <a:ext cx="11534775" cy="1285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600" b="1">
              <a:solidFill>
                <a:schemeClr val="bg1"/>
              </a:solidFill>
              <a:latin typeface="Arial" panose="020B0604020202020204" pitchFamily="34" charset="0"/>
              <a:cs typeface="Arial" panose="020B0604020202020204" pitchFamily="34" charset="0"/>
            </a:rPr>
            <a:t>Raised</a:t>
          </a:r>
          <a:r>
            <a:rPr lang="en-GB" sz="3600" b="1" baseline="0">
              <a:solidFill>
                <a:schemeClr val="bg1"/>
              </a:solidFill>
              <a:latin typeface="Arial" panose="020B0604020202020204" pitchFamily="34" charset="0"/>
              <a:cs typeface="Arial" panose="020B0604020202020204" pitchFamily="34" charset="0"/>
            </a:rPr>
            <a:t> Bog Protocol for Assessing the Potential Impacts of Restoration on Peat Landslide Risk </a:t>
          </a:r>
          <a:endParaRPr lang="en-GB" sz="36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2</xdr:row>
      <xdr:rowOff>161925</xdr:rowOff>
    </xdr:from>
    <xdr:to>
      <xdr:col>6</xdr:col>
      <xdr:colOff>104776</xdr:colOff>
      <xdr:row>15</xdr:row>
      <xdr:rowOff>58652</xdr:rowOff>
    </xdr:to>
    <xdr:pic>
      <xdr:nvPicPr>
        <xdr:cNvPr id="4" name="Picture 3">
          <a:extLst>
            <a:ext uri="{FF2B5EF4-FFF2-40B4-BE49-F238E27FC236}">
              <a16:creationId xmlns:a16="http://schemas.microsoft.com/office/drawing/2014/main" id="{D548D56A-2B8C-4A5C-B768-38EC62FC9B7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139" b="32738"/>
        <a:stretch/>
      </xdr:blipFill>
      <xdr:spPr>
        <a:xfrm>
          <a:off x="190500" y="542925"/>
          <a:ext cx="3152776" cy="23732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114300</xdr:colOff>
      <xdr:row>19</xdr:row>
      <xdr:rowOff>0</xdr:rowOff>
    </xdr:from>
    <xdr:to>
      <xdr:col>25</xdr:col>
      <xdr:colOff>201549</xdr:colOff>
      <xdr:row>30</xdr:row>
      <xdr:rowOff>92964</xdr:rowOff>
    </xdr:to>
    <xdr:pic>
      <xdr:nvPicPr>
        <xdr:cNvPr id="6" name="Picture 5">
          <a:extLst>
            <a:ext uri="{FF2B5EF4-FFF2-40B4-BE49-F238E27FC236}">
              <a16:creationId xmlns:a16="http://schemas.microsoft.com/office/drawing/2014/main" id="{7122CFB4-0F66-5DA9-6CE7-E6FD9DE2B3A4}"/>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886950" y="3733800"/>
          <a:ext cx="6364224" cy="2188464"/>
        </a:xfrm>
        <a:prstGeom prst="rect">
          <a:avLst/>
        </a:prstGeom>
      </xdr:spPr>
    </xdr:pic>
    <xdr:clientData/>
  </xdr:twoCellAnchor>
  <xdr:oneCellAnchor>
    <xdr:from>
      <xdr:col>18</xdr:col>
      <xdr:colOff>581025</xdr:colOff>
      <xdr:row>107</xdr:row>
      <xdr:rowOff>9525</xdr:rowOff>
    </xdr:from>
    <xdr:ext cx="930319" cy="264560"/>
    <xdr:sp macro="" textlink="">
      <xdr:nvSpPr>
        <xdr:cNvPr id="5" name="TextBox 4">
          <a:extLst>
            <a:ext uri="{FF2B5EF4-FFF2-40B4-BE49-F238E27FC236}">
              <a16:creationId xmlns:a16="http://schemas.microsoft.com/office/drawing/2014/main" id="{8F9EC63B-E4F2-45B6-A43A-87BDF6E62DF6}"/>
            </a:ext>
          </a:extLst>
        </xdr:cNvPr>
        <xdr:cNvSpPr txBox="1"/>
      </xdr:nvSpPr>
      <xdr:spPr>
        <a:xfrm>
          <a:off x="13182600" y="20507325"/>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21</xdr:col>
      <xdr:colOff>495300</xdr:colOff>
      <xdr:row>107</xdr:row>
      <xdr:rowOff>9525</xdr:rowOff>
    </xdr:from>
    <xdr:ext cx="793615" cy="264560"/>
    <xdr:sp macro="" textlink="">
      <xdr:nvSpPr>
        <xdr:cNvPr id="14" name="TextBox 13">
          <a:extLst>
            <a:ext uri="{FF2B5EF4-FFF2-40B4-BE49-F238E27FC236}">
              <a16:creationId xmlns:a16="http://schemas.microsoft.com/office/drawing/2014/main" id="{1D98D210-D78A-466C-B401-F54FA5E3912E}"/>
            </a:ext>
          </a:extLst>
        </xdr:cNvPr>
        <xdr:cNvSpPr txBox="1"/>
      </xdr:nvSpPr>
      <xdr:spPr>
        <a:xfrm>
          <a:off x="14925675" y="20507325"/>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twoCellAnchor editAs="oneCell">
    <xdr:from>
      <xdr:col>15</xdr:col>
      <xdr:colOff>338667</xdr:colOff>
      <xdr:row>100</xdr:row>
      <xdr:rowOff>13759</xdr:rowOff>
    </xdr:from>
    <xdr:to>
      <xdr:col>24</xdr:col>
      <xdr:colOff>19050</xdr:colOff>
      <xdr:row>107</xdr:row>
      <xdr:rowOff>54353</xdr:rowOff>
    </xdr:to>
    <xdr:pic>
      <xdr:nvPicPr>
        <xdr:cNvPr id="24" name="Picture 23">
          <a:extLst>
            <a:ext uri="{FF2B5EF4-FFF2-40B4-BE49-F238E27FC236}">
              <a16:creationId xmlns:a16="http://schemas.microsoft.com/office/drawing/2014/main" id="{F279E675-4430-4845-86F2-7F26C8AA2B28}"/>
            </a:ext>
          </a:extLst>
        </xdr:cNvPr>
        <xdr:cNvPicPr>
          <a:picLocks noChangeAspect="1"/>
        </xdr:cNvPicPr>
      </xdr:nvPicPr>
      <xdr:blipFill>
        <a:blip xmlns:r="http://schemas.openxmlformats.org/officeDocument/2006/relationships" r:embed="rId2"/>
        <a:stretch>
          <a:fillRect/>
        </a:stretch>
      </xdr:blipFill>
      <xdr:spPr>
        <a:xfrm>
          <a:off x="10292292" y="16701559"/>
          <a:ext cx="5166783" cy="1374094"/>
        </a:xfrm>
        <a:prstGeom prst="rect">
          <a:avLst/>
        </a:prstGeom>
      </xdr:spPr>
    </xdr:pic>
    <xdr:clientData/>
  </xdr:twoCellAnchor>
  <xdr:twoCellAnchor editAs="oneCell">
    <xdr:from>
      <xdr:col>23</xdr:col>
      <xdr:colOff>169335</xdr:colOff>
      <xdr:row>32</xdr:row>
      <xdr:rowOff>127000</xdr:rowOff>
    </xdr:from>
    <xdr:to>
      <xdr:col>25</xdr:col>
      <xdr:colOff>465666</xdr:colOff>
      <xdr:row>40</xdr:row>
      <xdr:rowOff>78901</xdr:rowOff>
    </xdr:to>
    <xdr:pic>
      <xdr:nvPicPr>
        <xdr:cNvPr id="25" name="Picture 24">
          <a:extLst>
            <a:ext uri="{FF2B5EF4-FFF2-40B4-BE49-F238E27FC236}">
              <a16:creationId xmlns:a16="http://schemas.microsoft.com/office/drawing/2014/main" id="{FA8CF5C5-AC27-4D31-BE87-2A870795E5DC}"/>
            </a:ext>
          </a:extLst>
        </xdr:cNvPr>
        <xdr:cNvPicPr>
          <a:picLocks noChangeAspect="1"/>
        </xdr:cNvPicPr>
      </xdr:nvPicPr>
      <xdr:blipFill>
        <a:blip xmlns:r="http://schemas.openxmlformats.org/officeDocument/2006/relationships" r:embed="rId3"/>
        <a:stretch>
          <a:fillRect/>
        </a:stretch>
      </xdr:blipFill>
      <xdr:spPr>
        <a:xfrm>
          <a:off x="16228485" y="6337300"/>
          <a:ext cx="1515531" cy="1761651"/>
        </a:xfrm>
        <a:prstGeom prst="rect">
          <a:avLst/>
        </a:prstGeom>
      </xdr:spPr>
    </xdr:pic>
    <xdr:clientData/>
  </xdr:twoCellAnchor>
  <xdr:oneCellAnchor>
    <xdr:from>
      <xdr:col>17</xdr:col>
      <xdr:colOff>603250</xdr:colOff>
      <xdr:row>41</xdr:row>
      <xdr:rowOff>134425</xdr:rowOff>
    </xdr:from>
    <xdr:ext cx="930319" cy="264560"/>
    <xdr:sp macro="" textlink="">
      <xdr:nvSpPr>
        <xdr:cNvPr id="28" name="TextBox 27">
          <a:extLst>
            <a:ext uri="{FF2B5EF4-FFF2-40B4-BE49-F238E27FC236}">
              <a16:creationId xmlns:a16="http://schemas.microsoft.com/office/drawing/2014/main" id="{73C63864-021E-409E-95C8-7F3EAEDD438C}"/>
            </a:ext>
          </a:extLst>
        </xdr:cNvPr>
        <xdr:cNvSpPr txBox="1"/>
      </xdr:nvSpPr>
      <xdr:spPr>
        <a:xfrm>
          <a:off x="13004800" y="8059225"/>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20</xdr:col>
      <xdr:colOff>317500</xdr:colOff>
      <xdr:row>41</xdr:row>
      <xdr:rowOff>134425</xdr:rowOff>
    </xdr:from>
    <xdr:ext cx="793615" cy="264560"/>
    <xdr:sp macro="" textlink="">
      <xdr:nvSpPr>
        <xdr:cNvPr id="29" name="TextBox 28">
          <a:extLst>
            <a:ext uri="{FF2B5EF4-FFF2-40B4-BE49-F238E27FC236}">
              <a16:creationId xmlns:a16="http://schemas.microsoft.com/office/drawing/2014/main" id="{760261E7-2455-423C-A7FF-620EEA81F1E1}"/>
            </a:ext>
          </a:extLst>
        </xdr:cNvPr>
        <xdr:cNvSpPr txBox="1"/>
      </xdr:nvSpPr>
      <xdr:spPr>
        <a:xfrm>
          <a:off x="13319125" y="8059225"/>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twoCellAnchor editAs="oneCell">
    <xdr:from>
      <xdr:col>14</xdr:col>
      <xdr:colOff>123825</xdr:colOff>
      <xdr:row>5</xdr:row>
      <xdr:rowOff>133350</xdr:rowOff>
    </xdr:from>
    <xdr:to>
      <xdr:col>24</xdr:col>
      <xdr:colOff>473202</xdr:colOff>
      <xdr:row>15</xdr:row>
      <xdr:rowOff>8382</xdr:rowOff>
    </xdr:to>
    <xdr:pic>
      <xdr:nvPicPr>
        <xdr:cNvPr id="3" name="Picture 2">
          <a:extLst>
            <a:ext uri="{FF2B5EF4-FFF2-40B4-BE49-F238E27FC236}">
              <a16:creationId xmlns:a16="http://schemas.microsoft.com/office/drawing/2014/main" id="{0ECA0054-294D-33BF-6E4C-B7CE44ED980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896475" y="1200150"/>
          <a:ext cx="6016752" cy="1780032"/>
        </a:xfrm>
        <a:prstGeom prst="rect">
          <a:avLst/>
        </a:prstGeom>
      </xdr:spPr>
    </xdr:pic>
    <xdr:clientData/>
  </xdr:twoCellAnchor>
  <xdr:twoCellAnchor editAs="oneCell">
    <xdr:from>
      <xdr:col>18</xdr:col>
      <xdr:colOff>95250</xdr:colOff>
      <xdr:row>31</xdr:row>
      <xdr:rowOff>161926</xdr:rowOff>
    </xdr:from>
    <xdr:to>
      <xdr:col>20</xdr:col>
      <xdr:colOff>312603</xdr:colOff>
      <xdr:row>41</xdr:row>
      <xdr:rowOff>66676</xdr:rowOff>
    </xdr:to>
    <xdr:pic>
      <xdr:nvPicPr>
        <xdr:cNvPr id="8" name="Picture 7">
          <a:extLst>
            <a:ext uri="{FF2B5EF4-FFF2-40B4-BE49-F238E27FC236}">
              <a16:creationId xmlns:a16="http://schemas.microsoft.com/office/drawing/2014/main" id="{07AC480C-4770-D72D-40CC-E740ED2B0E6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77675" y="6181726"/>
          <a:ext cx="1436553" cy="1809750"/>
        </a:xfrm>
        <a:prstGeom prst="rect">
          <a:avLst/>
        </a:prstGeom>
      </xdr:spPr>
    </xdr:pic>
    <xdr:clientData/>
  </xdr:twoCellAnchor>
  <xdr:twoCellAnchor editAs="oneCell">
    <xdr:from>
      <xdr:col>20</xdr:col>
      <xdr:colOff>390525</xdr:colOff>
      <xdr:row>31</xdr:row>
      <xdr:rowOff>171450</xdr:rowOff>
    </xdr:from>
    <xdr:to>
      <xdr:col>23</xdr:col>
      <xdr:colOff>29917</xdr:colOff>
      <xdr:row>41</xdr:row>
      <xdr:rowOff>76200</xdr:rowOff>
    </xdr:to>
    <xdr:pic>
      <xdr:nvPicPr>
        <xdr:cNvPr id="10" name="Picture 9">
          <a:extLst>
            <a:ext uri="{FF2B5EF4-FFF2-40B4-BE49-F238E27FC236}">
              <a16:creationId xmlns:a16="http://schemas.microsoft.com/office/drawing/2014/main" id="{A3765249-FBE7-79F7-714E-6807476BA16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392150" y="6191250"/>
          <a:ext cx="1468192" cy="1809750"/>
        </a:xfrm>
        <a:prstGeom prst="rect">
          <a:avLst/>
        </a:prstGeom>
      </xdr:spPr>
    </xdr:pic>
    <xdr:clientData/>
  </xdr:twoCellAnchor>
  <xdr:twoCellAnchor editAs="oneCell">
    <xdr:from>
      <xdr:col>17</xdr:col>
      <xdr:colOff>180975</xdr:colOff>
      <xdr:row>45</xdr:row>
      <xdr:rowOff>114300</xdr:rowOff>
    </xdr:from>
    <xdr:to>
      <xdr:col>19</xdr:col>
      <xdr:colOff>444777</xdr:colOff>
      <xdr:row>55</xdr:row>
      <xdr:rowOff>76200</xdr:rowOff>
    </xdr:to>
    <xdr:pic>
      <xdr:nvPicPr>
        <xdr:cNvPr id="12" name="Picture 11">
          <a:extLst>
            <a:ext uri="{FF2B5EF4-FFF2-40B4-BE49-F238E27FC236}">
              <a16:creationId xmlns:a16="http://schemas.microsoft.com/office/drawing/2014/main" id="{043AE7E3-9B1F-77B3-65DF-9A477A9565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353800" y="8801100"/>
          <a:ext cx="1483002" cy="1866900"/>
        </a:xfrm>
        <a:prstGeom prst="rect">
          <a:avLst/>
        </a:prstGeom>
      </xdr:spPr>
    </xdr:pic>
    <xdr:clientData/>
  </xdr:twoCellAnchor>
  <xdr:twoCellAnchor editAs="oneCell">
    <xdr:from>
      <xdr:col>22</xdr:col>
      <xdr:colOff>200025</xdr:colOff>
      <xdr:row>45</xdr:row>
      <xdr:rowOff>104776</xdr:rowOff>
    </xdr:from>
    <xdr:to>
      <xdr:col>24</xdr:col>
      <xdr:colOff>471163</xdr:colOff>
      <xdr:row>55</xdr:row>
      <xdr:rowOff>66676</xdr:rowOff>
    </xdr:to>
    <xdr:pic>
      <xdr:nvPicPr>
        <xdr:cNvPr id="15" name="Picture 14">
          <a:extLst>
            <a:ext uri="{FF2B5EF4-FFF2-40B4-BE49-F238E27FC236}">
              <a16:creationId xmlns:a16="http://schemas.microsoft.com/office/drawing/2014/main" id="{A4E8D7A2-FB59-0D04-A958-8F2F1E8C3CA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420850" y="8791576"/>
          <a:ext cx="1490338" cy="1866900"/>
        </a:xfrm>
        <a:prstGeom prst="rect">
          <a:avLst/>
        </a:prstGeom>
      </xdr:spPr>
    </xdr:pic>
    <xdr:clientData/>
  </xdr:twoCellAnchor>
  <xdr:twoCellAnchor editAs="oneCell">
    <xdr:from>
      <xdr:col>17</xdr:col>
      <xdr:colOff>161925</xdr:colOff>
      <xdr:row>57</xdr:row>
      <xdr:rowOff>85725</xdr:rowOff>
    </xdr:from>
    <xdr:to>
      <xdr:col>25</xdr:col>
      <xdr:colOff>308229</xdr:colOff>
      <xdr:row>69</xdr:row>
      <xdr:rowOff>128397</xdr:rowOff>
    </xdr:to>
    <xdr:pic>
      <xdr:nvPicPr>
        <xdr:cNvPr id="17" name="Picture 16">
          <a:extLst>
            <a:ext uri="{FF2B5EF4-FFF2-40B4-BE49-F238E27FC236}">
              <a16:creationId xmlns:a16="http://schemas.microsoft.com/office/drawing/2014/main" id="{595FF1C3-EE81-AC2F-8B0C-95938B40095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334750" y="11058525"/>
          <a:ext cx="5023104" cy="2328672"/>
        </a:xfrm>
        <a:prstGeom prst="rect">
          <a:avLst/>
        </a:prstGeom>
      </xdr:spPr>
    </xdr:pic>
    <xdr:clientData/>
  </xdr:twoCellAnchor>
  <xdr:twoCellAnchor editAs="oneCell">
    <xdr:from>
      <xdr:col>17</xdr:col>
      <xdr:colOff>161925</xdr:colOff>
      <xdr:row>70</xdr:row>
      <xdr:rowOff>85725</xdr:rowOff>
    </xdr:from>
    <xdr:to>
      <xdr:col>22</xdr:col>
      <xdr:colOff>448437</xdr:colOff>
      <xdr:row>82</xdr:row>
      <xdr:rowOff>116205</xdr:rowOff>
    </xdr:to>
    <xdr:pic>
      <xdr:nvPicPr>
        <xdr:cNvPr id="32" name="Picture 31">
          <a:extLst>
            <a:ext uri="{FF2B5EF4-FFF2-40B4-BE49-F238E27FC236}">
              <a16:creationId xmlns:a16="http://schemas.microsoft.com/office/drawing/2014/main" id="{42D98EA1-2C49-48A5-5596-7D8DF7E18D6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334750" y="13535025"/>
          <a:ext cx="3334512" cy="2316480"/>
        </a:xfrm>
        <a:prstGeom prst="rect">
          <a:avLst/>
        </a:prstGeom>
      </xdr:spPr>
    </xdr:pic>
    <xdr:clientData/>
  </xdr:twoCellAnchor>
  <xdr:twoCellAnchor editAs="oneCell">
    <xdr:from>
      <xdr:col>17</xdr:col>
      <xdr:colOff>295275</xdr:colOff>
      <xdr:row>109</xdr:row>
      <xdr:rowOff>123825</xdr:rowOff>
    </xdr:from>
    <xdr:to>
      <xdr:col>22</xdr:col>
      <xdr:colOff>533019</xdr:colOff>
      <xdr:row>121</xdr:row>
      <xdr:rowOff>68961</xdr:rowOff>
    </xdr:to>
    <xdr:pic>
      <xdr:nvPicPr>
        <xdr:cNvPr id="34" name="Picture 33">
          <a:extLst>
            <a:ext uri="{FF2B5EF4-FFF2-40B4-BE49-F238E27FC236}">
              <a16:creationId xmlns:a16="http://schemas.microsoft.com/office/drawing/2014/main" id="{1F9331D4-A35C-73E3-0B6E-A9BC0E8F681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468100" y="18526125"/>
          <a:ext cx="3285744" cy="22311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9525</xdr:colOff>
      <xdr:row>0</xdr:row>
      <xdr:rowOff>47626</xdr:rowOff>
    </xdr:from>
    <xdr:to>
      <xdr:col>21</xdr:col>
      <xdr:colOff>76200</xdr:colOff>
      <xdr:row>15</xdr:row>
      <xdr:rowOff>164410</xdr:rowOff>
    </xdr:to>
    <xdr:pic>
      <xdr:nvPicPr>
        <xdr:cNvPr id="8" name="Picture 7">
          <a:extLst>
            <a:ext uri="{FF2B5EF4-FFF2-40B4-BE49-F238E27FC236}">
              <a16:creationId xmlns:a16="http://schemas.microsoft.com/office/drawing/2014/main" id="{AD806C81-5DFD-4586-909F-F77BE0B2F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91775" y="47626"/>
          <a:ext cx="6943725" cy="3021909"/>
        </a:xfrm>
        <a:prstGeom prst="rect">
          <a:avLst/>
        </a:prstGeom>
      </xdr:spPr>
    </xdr:pic>
    <xdr:clientData/>
  </xdr:twoCellAnchor>
  <xdr:twoCellAnchor editAs="oneCell">
    <xdr:from>
      <xdr:col>14</xdr:col>
      <xdr:colOff>1162050</xdr:colOff>
      <xdr:row>19</xdr:row>
      <xdr:rowOff>26412</xdr:rowOff>
    </xdr:from>
    <xdr:to>
      <xdr:col>20</xdr:col>
      <xdr:colOff>559651</xdr:colOff>
      <xdr:row>33</xdr:row>
      <xdr:rowOff>114300</xdr:rowOff>
    </xdr:to>
    <xdr:pic>
      <xdr:nvPicPr>
        <xdr:cNvPr id="3" name="Picture 2">
          <a:extLst>
            <a:ext uri="{FF2B5EF4-FFF2-40B4-BE49-F238E27FC236}">
              <a16:creationId xmlns:a16="http://schemas.microsoft.com/office/drawing/2014/main" id="{30B0EDDC-D92A-4B80-88A5-3A0C303571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77400" y="3312537"/>
          <a:ext cx="6855676" cy="27548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628650</xdr:colOff>
      <xdr:row>0</xdr:row>
      <xdr:rowOff>0</xdr:rowOff>
    </xdr:from>
    <xdr:to>
      <xdr:col>9</xdr:col>
      <xdr:colOff>180975</xdr:colOff>
      <xdr:row>11</xdr:row>
      <xdr:rowOff>3059</xdr:rowOff>
    </xdr:to>
    <xdr:pic>
      <xdr:nvPicPr>
        <xdr:cNvPr id="2" name="Picture 1">
          <a:extLst>
            <a:ext uri="{FF2B5EF4-FFF2-40B4-BE49-F238E27FC236}">
              <a16:creationId xmlns:a16="http://schemas.microsoft.com/office/drawing/2014/main" id="{6E44E280-122D-444E-9623-D0728DD778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90"/>
        <a:stretch/>
      </xdr:blipFill>
      <xdr:spPr>
        <a:xfrm>
          <a:off x="3676650" y="0"/>
          <a:ext cx="2295525" cy="210808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Director/Cache/naturescot.nexus.objective.co.uk%20uB406/A3967035/Annex%206%20Guide%20to%20MagicMap%20and%20Google%20Earth.pdf" TargetMode="External"/><Relationship Id="rId2" Type="http://schemas.openxmlformats.org/officeDocument/2006/relationships/hyperlink" Target="../../../Director/Cache/naturescot.nexus.objective.co.uk%20uB406/A3967035/Annex%206%20Guide%20to%20MagicMap%20and%20Google%20Earth.pdf" TargetMode="External"/><Relationship Id="rId1" Type="http://schemas.openxmlformats.org/officeDocument/2006/relationships/hyperlink" Target="http://mapapps.bgs.ac.uk/geologyofbritain/home.html?"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5:AC45"/>
  <sheetViews>
    <sheetView tabSelected="1" workbookViewId="0">
      <selection activeCell="P35" sqref="P35"/>
    </sheetView>
  </sheetViews>
  <sheetFormatPr defaultColWidth="9.140625" defaultRowHeight="15"/>
  <cols>
    <col min="1" max="1" width="2.85546875" style="4" customWidth="1"/>
    <col min="2" max="28" width="9.140625" style="4"/>
    <col min="29" max="29" width="14.85546875" style="4" customWidth="1"/>
    <col min="30" max="16384" width="9.140625" style="4"/>
  </cols>
  <sheetData>
    <row r="25" spans="2:29" ht="15" customHeight="1">
      <c r="B25" s="163" t="s">
        <v>355</v>
      </c>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row>
    <row r="26" spans="2:29" ht="15" customHeight="1">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row>
    <row r="27" spans="2:29" ht="15" customHeight="1">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row>
    <row r="28" spans="2:29" ht="15" customHeight="1">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row>
    <row r="29" spans="2:29" ht="20.100000000000001" customHeight="1">
      <c r="B29" s="26" t="s">
        <v>127</v>
      </c>
      <c r="C29" s="26" t="s">
        <v>130</v>
      </c>
    </row>
    <row r="30" spans="2:29" ht="20.100000000000001" customHeight="1">
      <c r="B30" s="26" t="s">
        <v>128</v>
      </c>
      <c r="C30" s="26" t="s">
        <v>131</v>
      </c>
    </row>
    <row r="31" spans="2:29" ht="20.100000000000001" customHeight="1">
      <c r="B31" s="26" t="s">
        <v>129</v>
      </c>
      <c r="C31" s="26" t="s">
        <v>132</v>
      </c>
    </row>
    <row r="32" spans="2:29" ht="15.75">
      <c r="B32" s="26"/>
    </row>
    <row r="33" spans="2:29" ht="20.100000000000001" customHeight="1">
      <c r="B33" s="164" t="s">
        <v>140</v>
      </c>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row>
    <row r="34" spans="2:29" ht="20.100000000000001" customHeight="1">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row>
    <row r="35" spans="2:29" ht="20.100000000000001" customHeight="1">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row>
    <row r="36" spans="2:29" ht="15" customHeight="1">
      <c r="B36" s="27"/>
      <c r="C36" s="27"/>
      <c r="D36" s="27"/>
      <c r="E36" s="27"/>
      <c r="F36" s="27"/>
      <c r="G36" s="27"/>
      <c r="H36" s="27"/>
      <c r="I36" s="27"/>
      <c r="J36" s="27"/>
      <c r="K36" s="27"/>
      <c r="L36" s="27"/>
      <c r="M36" s="27"/>
      <c r="N36" s="27"/>
      <c r="O36" s="27"/>
      <c r="P36" s="27"/>
      <c r="Q36" s="27"/>
      <c r="R36" s="27"/>
      <c r="S36" s="27"/>
      <c r="T36" s="27"/>
      <c r="U36" s="27"/>
      <c r="V36" s="27"/>
      <c r="W36" s="27"/>
      <c r="X36" s="28"/>
      <c r="Y36" s="27"/>
      <c r="Z36" s="27"/>
      <c r="AA36" s="27"/>
      <c r="AB36" s="27"/>
      <c r="AC36" s="101" t="s">
        <v>356</v>
      </c>
    </row>
    <row r="37" spans="2:29" ht="15" customHeight="1">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row r="40" spans="2:29" s="23" customFormat="1"/>
    <row r="41" spans="2:29">
      <c r="B41" s="4" t="s">
        <v>357</v>
      </c>
    </row>
    <row r="43" spans="2:29">
      <c r="B43" s="4" t="s">
        <v>358</v>
      </c>
      <c r="C43" s="4" t="s">
        <v>359</v>
      </c>
      <c r="D43" s="4" t="s">
        <v>360</v>
      </c>
    </row>
    <row r="44" spans="2:29">
      <c r="B44" s="74">
        <v>1.3</v>
      </c>
      <c r="C44" s="4" t="s">
        <v>361</v>
      </c>
      <c r="D44" s="4" t="s">
        <v>362</v>
      </c>
    </row>
    <row r="45" spans="2:29">
      <c r="B45" s="74">
        <v>1.4</v>
      </c>
      <c r="C45" s="4" t="s">
        <v>361</v>
      </c>
      <c r="D45" s="4" t="s">
        <v>363</v>
      </c>
    </row>
  </sheetData>
  <sheetProtection algorithmName="SHA-512" hashValue="r5uWBHcd+ZdBbFlfXf5eZ5fLFe+C0mKDlKpR9pZ8gnuU0piiUrroPAlt+fBH2TawWN0lihhJqeLlb+tbHSrxqw==" saltValue="fMwNCoTJyafZo3iphHDx0Q==" spinCount="100000" sheet="1" objects="1" scenarios="1"/>
  <mergeCells count="2">
    <mergeCell ref="B25:AC28"/>
    <mergeCell ref="B33:AC3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191"/>
  <sheetViews>
    <sheetView zoomScale="90" zoomScaleNormal="90" workbookViewId="0">
      <selection activeCell="L103" sqref="L103"/>
    </sheetView>
  </sheetViews>
  <sheetFormatPr defaultRowHeight="15"/>
  <cols>
    <col min="8" max="8" width="11.5703125" customWidth="1"/>
    <col min="11" max="11" width="12.7109375" bestFit="1" customWidth="1"/>
    <col min="12" max="12" width="37.28515625" style="2" customWidth="1"/>
    <col min="13" max="13" width="18.42578125" style="2" hidden="1" customWidth="1"/>
    <col min="14" max="14" width="2.7109375" style="5" customWidth="1"/>
    <col min="15" max="15" width="2.7109375" style="4" customWidth="1"/>
    <col min="16" max="26" width="9.140625" style="4"/>
    <col min="27" max="27" width="2.7109375" style="4" customWidth="1"/>
    <col min="28" max="29" width="9.140625" style="4"/>
    <col min="30" max="30" width="5.7109375" style="4" customWidth="1"/>
    <col min="31" max="33" width="9.140625" style="4"/>
  </cols>
  <sheetData>
    <row r="1" spans="1:30" ht="18.75">
      <c r="A1" s="103" t="s">
        <v>330</v>
      </c>
    </row>
    <row r="2" spans="1:30" ht="18.75">
      <c r="A2" s="3"/>
      <c r="B2" s="4"/>
      <c r="C2" s="4"/>
      <c r="D2" s="4"/>
      <c r="E2" s="4"/>
      <c r="F2" s="4"/>
      <c r="G2" s="4"/>
      <c r="H2" s="4"/>
      <c r="I2" s="4"/>
      <c r="J2" s="4"/>
      <c r="K2" s="4"/>
      <c r="L2" s="5"/>
      <c r="M2" s="5"/>
    </row>
    <row r="3" spans="1:30" ht="15.75">
      <c r="A3" s="134" t="s">
        <v>346</v>
      </c>
      <c r="B3" s="23"/>
      <c r="C3" s="23"/>
      <c r="D3" s="23"/>
      <c r="E3" s="23"/>
      <c r="F3" s="23"/>
      <c r="G3" s="23"/>
      <c r="H3" s="23"/>
      <c r="I3" s="23"/>
      <c r="J3" s="23"/>
      <c r="K3" s="23"/>
      <c r="L3" s="39" t="s">
        <v>118</v>
      </c>
      <c r="M3" s="39" t="s">
        <v>22</v>
      </c>
      <c r="N3" s="40"/>
      <c r="O3" s="34"/>
      <c r="P3" s="38" t="s">
        <v>0</v>
      </c>
      <c r="Q3" s="23"/>
      <c r="R3" s="23"/>
      <c r="S3" s="23"/>
      <c r="T3" s="23"/>
      <c r="U3" s="23"/>
      <c r="V3" s="23"/>
      <c r="W3" s="23"/>
      <c r="X3" s="23"/>
      <c r="Y3" s="23"/>
      <c r="Z3" s="23"/>
      <c r="AA3" s="34"/>
      <c r="AB3" s="38" t="s">
        <v>119</v>
      </c>
      <c r="AC3" s="23"/>
      <c r="AD3" s="23"/>
    </row>
    <row r="4" spans="1:30" ht="15.75">
      <c r="A4" s="10"/>
      <c r="B4" s="4"/>
      <c r="C4" s="4"/>
      <c r="D4" s="4"/>
      <c r="E4" s="4"/>
      <c r="F4" s="4"/>
      <c r="G4" s="4"/>
      <c r="H4" s="4"/>
      <c r="I4" s="4"/>
      <c r="J4" s="4"/>
      <c r="K4" s="4"/>
      <c r="L4" s="5"/>
      <c r="M4" s="25"/>
      <c r="N4" s="24"/>
      <c r="O4" s="8"/>
      <c r="P4" s="6"/>
      <c r="AA4" s="8"/>
    </row>
    <row r="5" spans="1:30">
      <c r="A5" s="4"/>
      <c r="B5" s="4"/>
      <c r="C5" s="4"/>
      <c r="D5" s="4"/>
      <c r="E5" s="4"/>
      <c r="F5" s="4"/>
      <c r="G5" s="4"/>
      <c r="H5" s="4"/>
      <c r="I5" s="4"/>
      <c r="J5" s="4"/>
      <c r="K5" s="4"/>
      <c r="L5" s="109"/>
      <c r="M5" s="24" t="s">
        <v>23</v>
      </c>
      <c r="N5" s="24"/>
      <c r="O5" s="8"/>
      <c r="P5" s="4" t="s">
        <v>259</v>
      </c>
      <c r="AA5" s="8"/>
      <c r="AB5" s="4" t="s">
        <v>183</v>
      </c>
    </row>
    <row r="6" spans="1:30">
      <c r="A6" s="7" t="s">
        <v>21</v>
      </c>
      <c r="B6" s="4"/>
      <c r="C6" s="4"/>
      <c r="D6" s="4"/>
      <c r="E6" s="4"/>
      <c r="F6" s="4"/>
      <c r="G6" s="4"/>
      <c r="H6" s="4"/>
      <c r="I6" s="4"/>
      <c r="J6" s="4"/>
      <c r="K6" s="4"/>
      <c r="L6" s="140" t="s">
        <v>5</v>
      </c>
      <c r="M6" s="5">
        <f>VLOOKUP(L6,'Drop Down Options'!$D$7:$E$8,2,FALSE)</f>
        <v>0</v>
      </c>
      <c r="O6" s="8"/>
      <c r="P6" s="6"/>
      <c r="AA6" s="8"/>
    </row>
    <row r="7" spans="1:30">
      <c r="A7" s="165" t="s">
        <v>260</v>
      </c>
      <c r="B7" s="165"/>
      <c r="C7" s="165"/>
      <c r="D7" s="165"/>
      <c r="E7" s="165"/>
      <c r="F7" s="165"/>
      <c r="G7" s="165"/>
      <c r="H7" s="165"/>
      <c r="I7" s="165"/>
      <c r="J7" s="165"/>
      <c r="K7" s="165"/>
      <c r="L7" s="9"/>
      <c r="M7" s="5"/>
      <c r="O7" s="8"/>
      <c r="AA7" s="8"/>
    </row>
    <row r="8" spans="1:30">
      <c r="A8" s="165"/>
      <c r="B8" s="165"/>
      <c r="C8" s="165"/>
      <c r="D8" s="165"/>
      <c r="E8" s="165"/>
      <c r="F8" s="165"/>
      <c r="G8" s="165"/>
      <c r="H8" s="165"/>
      <c r="I8" s="165"/>
      <c r="J8" s="165"/>
      <c r="K8" s="165"/>
      <c r="L8" s="9"/>
      <c r="M8" s="5"/>
      <c r="O8" s="8"/>
      <c r="AA8" s="8"/>
    </row>
    <row r="9" spans="1:30">
      <c r="A9" s="89"/>
      <c r="B9" s="89"/>
      <c r="C9" s="89"/>
      <c r="D9" s="89"/>
      <c r="E9" s="89"/>
      <c r="F9" s="89"/>
      <c r="G9" s="89"/>
      <c r="H9" s="89"/>
      <c r="I9" s="89"/>
      <c r="J9" s="89"/>
      <c r="K9" s="89"/>
      <c r="L9" s="9"/>
      <c r="M9" s="5"/>
      <c r="O9" s="8"/>
      <c r="AA9" s="8"/>
    </row>
    <row r="10" spans="1:30">
      <c r="A10" s="89"/>
      <c r="B10" s="89"/>
      <c r="C10" s="89"/>
      <c r="D10" s="89"/>
      <c r="E10" s="89"/>
      <c r="F10" s="89"/>
      <c r="G10" s="89"/>
      <c r="H10" s="89"/>
      <c r="I10" s="89"/>
      <c r="J10" s="89"/>
      <c r="K10" s="89"/>
      <c r="L10" s="9"/>
      <c r="M10" s="5"/>
      <c r="O10" s="8"/>
      <c r="AA10" s="8"/>
    </row>
    <row r="11" spans="1:30">
      <c r="A11" s="89"/>
      <c r="B11" s="89"/>
      <c r="C11" s="89"/>
      <c r="D11" s="89"/>
      <c r="E11" s="89"/>
      <c r="F11" s="89"/>
      <c r="G11" s="89"/>
      <c r="H11" s="89"/>
      <c r="I11" s="89"/>
      <c r="J11" s="89"/>
      <c r="K11" s="89"/>
      <c r="L11" s="9"/>
      <c r="M11" s="5"/>
      <c r="O11" s="8"/>
      <c r="AA11" s="8"/>
    </row>
    <row r="12" spans="1:30">
      <c r="A12" s="89"/>
      <c r="B12" s="89"/>
      <c r="C12" s="89"/>
      <c r="D12" s="89"/>
      <c r="E12" s="89"/>
      <c r="F12" s="89"/>
      <c r="G12" s="89"/>
      <c r="H12" s="89"/>
      <c r="I12" s="89"/>
      <c r="J12" s="89"/>
      <c r="K12" s="89"/>
      <c r="L12" s="9"/>
      <c r="M12" s="5"/>
      <c r="O12" s="8"/>
      <c r="AA12" s="8"/>
    </row>
    <row r="13" spans="1:30">
      <c r="A13" s="89"/>
      <c r="B13" s="89"/>
      <c r="C13" s="89"/>
      <c r="D13" s="89"/>
      <c r="E13" s="89"/>
      <c r="F13" s="89"/>
      <c r="G13" s="89"/>
      <c r="H13" s="89"/>
      <c r="I13" s="89"/>
      <c r="J13" s="89"/>
      <c r="K13" s="89"/>
      <c r="L13" s="9"/>
      <c r="M13" s="5"/>
      <c r="O13" s="8"/>
      <c r="AA13" s="8"/>
    </row>
    <row r="14" spans="1:30">
      <c r="A14" s="4"/>
      <c r="B14" s="4"/>
      <c r="C14" s="4"/>
      <c r="D14" s="4"/>
      <c r="E14" s="4"/>
      <c r="F14" s="4"/>
      <c r="G14" s="4"/>
      <c r="H14" s="4"/>
      <c r="I14" s="4"/>
      <c r="J14" s="4"/>
      <c r="K14" s="4"/>
      <c r="L14" s="9"/>
      <c r="M14" s="5"/>
      <c r="O14" s="8"/>
      <c r="AA14" s="8"/>
    </row>
    <row r="15" spans="1:30">
      <c r="A15" s="4"/>
      <c r="B15" s="4"/>
      <c r="C15" s="4"/>
      <c r="D15" s="4"/>
      <c r="E15" s="4"/>
      <c r="F15" s="4"/>
      <c r="G15" s="4"/>
      <c r="H15" s="4"/>
      <c r="I15" s="4"/>
      <c r="J15" s="4"/>
      <c r="K15" s="4"/>
      <c r="L15" s="9"/>
      <c r="M15" s="5"/>
      <c r="O15" s="8"/>
      <c r="AA15" s="8"/>
    </row>
    <row r="16" spans="1:30" ht="15" customHeight="1">
      <c r="A16" s="4"/>
      <c r="B16" s="4"/>
      <c r="C16" s="4"/>
      <c r="D16" s="4"/>
      <c r="E16" s="4"/>
      <c r="F16" s="4"/>
      <c r="G16" s="4"/>
      <c r="H16" s="4"/>
      <c r="I16" s="4"/>
      <c r="J16" s="4"/>
      <c r="K16" s="4"/>
      <c r="L16" s="9"/>
      <c r="M16" s="5"/>
      <c r="O16" s="8"/>
      <c r="P16" s="166"/>
      <c r="Q16" s="166"/>
      <c r="R16" s="166"/>
      <c r="AA16" s="8"/>
    </row>
    <row r="17" spans="1:30">
      <c r="A17" s="4"/>
      <c r="B17" s="4"/>
      <c r="C17" s="4"/>
      <c r="D17" s="4"/>
      <c r="E17" s="4"/>
      <c r="F17" s="4"/>
      <c r="G17" s="4"/>
      <c r="H17" s="4"/>
      <c r="I17" s="4"/>
      <c r="J17" s="4"/>
      <c r="K17" s="4"/>
      <c r="L17" s="9"/>
      <c r="M17" s="5"/>
      <c r="O17" s="8"/>
      <c r="P17" s="166"/>
      <c r="Q17" s="166"/>
      <c r="R17" s="166"/>
      <c r="AA17" s="8"/>
    </row>
    <row r="18" spans="1:30">
      <c r="A18" s="23"/>
      <c r="B18" s="23"/>
      <c r="C18" s="23"/>
      <c r="D18" s="23"/>
      <c r="E18" s="23"/>
      <c r="F18" s="23"/>
      <c r="G18" s="23"/>
      <c r="H18" s="23"/>
      <c r="I18" s="23"/>
      <c r="J18" s="23"/>
      <c r="K18" s="23"/>
      <c r="L18" s="33"/>
      <c r="M18" s="21"/>
      <c r="N18" s="21"/>
      <c r="O18" s="34"/>
      <c r="P18" s="23"/>
      <c r="Q18" s="23"/>
      <c r="R18" s="23"/>
      <c r="S18" s="23"/>
      <c r="T18" s="23"/>
      <c r="U18" s="23"/>
      <c r="V18" s="23"/>
      <c r="W18" s="23"/>
      <c r="X18" s="23"/>
      <c r="Y18" s="23"/>
      <c r="Z18" s="23"/>
      <c r="AA18" s="34"/>
      <c r="AB18" s="23"/>
      <c r="AC18" s="23"/>
      <c r="AD18" s="23"/>
    </row>
    <row r="19" spans="1:30">
      <c r="A19" s="4"/>
      <c r="B19" s="4"/>
      <c r="C19" s="4"/>
      <c r="D19" s="4"/>
      <c r="E19" s="4"/>
      <c r="F19" s="4"/>
      <c r="G19" s="4"/>
      <c r="H19" s="4"/>
      <c r="I19" s="4"/>
      <c r="J19" s="4"/>
      <c r="K19" s="4"/>
      <c r="L19" s="9"/>
      <c r="M19" s="5"/>
      <c r="O19" s="8"/>
      <c r="AA19" s="8"/>
    </row>
    <row r="20" spans="1:30" ht="15" customHeight="1">
      <c r="A20" s="7" t="s">
        <v>37</v>
      </c>
      <c r="B20" s="4"/>
      <c r="C20" s="4"/>
      <c r="D20" s="4"/>
      <c r="E20" s="4"/>
      <c r="F20" s="4"/>
      <c r="G20" s="4"/>
      <c r="H20" s="4"/>
      <c r="I20" s="4"/>
      <c r="J20" s="4"/>
      <c r="K20" s="4"/>
      <c r="L20" s="140" t="s">
        <v>62</v>
      </c>
      <c r="M20" s="5">
        <f>VLOOKUP($L$20,'Drop Down Options'!$D$24:$E$43,2)</f>
        <v>0</v>
      </c>
      <c r="O20" s="8"/>
      <c r="P20" s="165" t="s">
        <v>134</v>
      </c>
      <c r="Q20" s="165"/>
      <c r="U20" s="165" t="s">
        <v>133</v>
      </c>
      <c r="V20" s="165"/>
      <c r="AA20" s="8"/>
      <c r="AB20" s="4" t="s">
        <v>261</v>
      </c>
    </row>
    <row r="21" spans="1:30">
      <c r="A21" s="165" t="s">
        <v>141</v>
      </c>
      <c r="B21" s="165"/>
      <c r="C21" s="165"/>
      <c r="D21" s="165"/>
      <c r="E21" s="165"/>
      <c r="F21" s="165"/>
      <c r="G21" s="165"/>
      <c r="H21" s="165"/>
      <c r="I21" s="165"/>
      <c r="J21" s="165"/>
      <c r="K21" s="165"/>
      <c r="L21" s="17"/>
      <c r="M21" s="5"/>
      <c r="O21" s="8"/>
      <c r="P21" s="165"/>
      <c r="Q21" s="165"/>
      <c r="U21" s="165"/>
      <c r="V21" s="165"/>
      <c r="AA21" s="8"/>
    </row>
    <row r="22" spans="1:30">
      <c r="A22" s="165"/>
      <c r="B22" s="165"/>
      <c r="C22" s="165"/>
      <c r="D22" s="165"/>
      <c r="E22" s="165"/>
      <c r="F22" s="165"/>
      <c r="G22" s="165"/>
      <c r="H22" s="165"/>
      <c r="I22" s="165"/>
      <c r="J22" s="165"/>
      <c r="K22" s="165"/>
      <c r="L22" s="9"/>
      <c r="M22" s="5"/>
      <c r="O22" s="8"/>
      <c r="P22" s="165"/>
      <c r="Q22" s="165"/>
      <c r="U22" s="165"/>
      <c r="V22" s="165"/>
      <c r="AA22" s="8"/>
      <c r="AB22" s="165" t="s">
        <v>352</v>
      </c>
      <c r="AC22" s="165"/>
      <c r="AD22" s="165"/>
    </row>
    <row r="23" spans="1:30">
      <c r="A23" s="165"/>
      <c r="B23" s="165"/>
      <c r="C23" s="165"/>
      <c r="D23" s="165"/>
      <c r="E23" s="165"/>
      <c r="F23" s="165"/>
      <c r="G23" s="165"/>
      <c r="H23" s="165"/>
      <c r="I23" s="165"/>
      <c r="J23" s="165"/>
      <c r="K23" s="165"/>
      <c r="L23" s="9"/>
      <c r="M23" s="5"/>
      <c r="O23" s="8"/>
      <c r="P23" s="165"/>
      <c r="Q23" s="165"/>
      <c r="U23" s="165"/>
      <c r="V23" s="165"/>
      <c r="AA23" s="8"/>
      <c r="AB23" s="165"/>
      <c r="AC23" s="165"/>
      <c r="AD23" s="165"/>
    </row>
    <row r="24" spans="1:30">
      <c r="A24" s="89"/>
      <c r="B24" s="89"/>
      <c r="C24" s="89"/>
      <c r="D24" s="89"/>
      <c r="E24" s="89"/>
      <c r="F24" s="89"/>
      <c r="G24" s="89"/>
      <c r="H24" s="89"/>
      <c r="I24" s="89"/>
      <c r="J24" s="89"/>
      <c r="K24" s="89"/>
      <c r="L24" s="9"/>
      <c r="M24" s="5"/>
      <c r="O24" s="8"/>
      <c r="P24" s="165"/>
      <c r="Q24" s="165"/>
      <c r="U24" s="165"/>
      <c r="V24" s="165"/>
      <c r="AA24" s="8"/>
      <c r="AB24" s="165"/>
      <c r="AC24" s="165"/>
      <c r="AD24" s="165"/>
    </row>
    <row r="25" spans="1:30">
      <c r="A25" s="89"/>
      <c r="B25" s="89"/>
      <c r="C25" s="89"/>
      <c r="D25" s="89"/>
      <c r="E25" s="89"/>
      <c r="F25" s="89"/>
      <c r="G25" s="89"/>
      <c r="H25" s="89"/>
      <c r="I25" s="89"/>
      <c r="J25" s="89"/>
      <c r="K25" s="89"/>
      <c r="L25" s="9"/>
      <c r="M25" s="5"/>
      <c r="O25" s="8"/>
      <c r="P25" s="89"/>
      <c r="Q25" s="89"/>
      <c r="AA25" s="8"/>
      <c r="AB25" s="165"/>
      <c r="AC25" s="165"/>
      <c r="AD25" s="165"/>
    </row>
    <row r="26" spans="1:30">
      <c r="A26" s="89"/>
      <c r="B26" s="89"/>
      <c r="C26" s="89"/>
      <c r="D26" s="89"/>
      <c r="E26" s="89"/>
      <c r="F26" s="89"/>
      <c r="G26" s="89"/>
      <c r="H26" s="89"/>
      <c r="I26" s="89"/>
      <c r="J26" s="89"/>
      <c r="K26" s="89"/>
      <c r="L26" s="9"/>
      <c r="M26" s="5"/>
      <c r="O26" s="8"/>
      <c r="P26" s="89"/>
      <c r="Q26" s="89"/>
      <c r="AA26" s="8"/>
      <c r="AB26" s="165"/>
      <c r="AC26" s="165"/>
      <c r="AD26" s="165"/>
    </row>
    <row r="27" spans="1:30">
      <c r="A27" s="89"/>
      <c r="B27" s="89"/>
      <c r="C27" s="89"/>
      <c r="D27" s="89"/>
      <c r="E27" s="89"/>
      <c r="F27" s="89"/>
      <c r="G27" s="89"/>
      <c r="H27" s="89"/>
      <c r="I27" s="89"/>
      <c r="J27" s="89"/>
      <c r="K27" s="89"/>
      <c r="L27" s="9"/>
      <c r="M27" s="5"/>
      <c r="O27" s="8"/>
      <c r="AA27" s="8"/>
      <c r="AB27" s="165"/>
      <c r="AC27" s="165"/>
      <c r="AD27" s="165"/>
    </row>
    <row r="28" spans="1:30">
      <c r="A28" s="89"/>
      <c r="B28" s="89"/>
      <c r="C28" s="89"/>
      <c r="D28" s="89"/>
      <c r="E28" s="89"/>
      <c r="F28" s="89"/>
      <c r="G28" s="89"/>
      <c r="H28" s="89"/>
      <c r="I28" s="89"/>
      <c r="J28" s="89"/>
      <c r="K28" s="89"/>
      <c r="L28" s="9"/>
      <c r="M28" s="5"/>
      <c r="O28" s="8"/>
      <c r="AA28" s="8"/>
      <c r="AB28" s="165"/>
      <c r="AC28" s="165"/>
      <c r="AD28" s="165"/>
    </row>
    <row r="29" spans="1:30">
      <c r="A29" s="89"/>
      <c r="B29" s="89"/>
      <c r="C29" s="89"/>
      <c r="D29" s="89"/>
      <c r="E29" s="89"/>
      <c r="F29" s="89"/>
      <c r="G29" s="89"/>
      <c r="H29" s="89"/>
      <c r="I29" s="89"/>
      <c r="J29" s="89"/>
      <c r="K29" s="89"/>
      <c r="L29" s="9"/>
      <c r="M29" s="5"/>
      <c r="O29" s="8"/>
      <c r="AA29" s="8"/>
      <c r="AB29" s="165"/>
      <c r="AC29" s="165"/>
      <c r="AD29" s="165"/>
    </row>
    <row r="30" spans="1:30">
      <c r="A30" s="89"/>
      <c r="B30" s="89"/>
      <c r="C30" s="89"/>
      <c r="D30" s="89"/>
      <c r="E30" s="89"/>
      <c r="F30" s="89"/>
      <c r="G30" s="89"/>
      <c r="H30" s="89"/>
      <c r="I30" s="89"/>
      <c r="J30" s="89"/>
      <c r="K30" s="89"/>
      <c r="L30" s="9"/>
      <c r="M30" s="5"/>
      <c r="O30" s="8"/>
      <c r="AA30" s="8"/>
      <c r="AB30" s="165"/>
      <c r="AC30" s="165"/>
      <c r="AD30" s="165"/>
    </row>
    <row r="31" spans="1:30">
      <c r="A31" s="80"/>
      <c r="B31" s="80"/>
      <c r="C31" s="80"/>
      <c r="D31" s="80"/>
      <c r="E31" s="80"/>
      <c r="F31" s="80"/>
      <c r="G31" s="80"/>
      <c r="H31" s="80"/>
      <c r="I31" s="80"/>
      <c r="J31" s="80"/>
      <c r="K31" s="80"/>
      <c r="L31" s="33"/>
      <c r="M31" s="21"/>
      <c r="N31" s="21"/>
      <c r="O31" s="34"/>
      <c r="P31" s="23"/>
      <c r="Q31" s="23"/>
      <c r="R31" s="23"/>
      <c r="S31" s="23"/>
      <c r="T31" s="23"/>
      <c r="U31" s="23"/>
      <c r="V31" s="23"/>
      <c r="W31" s="23"/>
      <c r="X31" s="23"/>
      <c r="Y31" s="23"/>
      <c r="Z31" s="23"/>
      <c r="AA31" s="34"/>
      <c r="AB31" s="23"/>
      <c r="AC31" s="23"/>
      <c r="AD31" s="23"/>
    </row>
    <row r="32" spans="1:30">
      <c r="A32" s="89"/>
      <c r="B32" s="89"/>
      <c r="C32" s="89"/>
      <c r="D32" s="89"/>
      <c r="E32" s="89"/>
      <c r="F32" s="89"/>
      <c r="G32" s="89"/>
      <c r="H32" s="89"/>
      <c r="I32" s="89"/>
      <c r="J32" s="89"/>
      <c r="K32" s="89"/>
      <c r="L32" s="9"/>
      <c r="M32" s="5"/>
      <c r="O32" s="8"/>
      <c r="AA32" s="8"/>
    </row>
    <row r="33" spans="1:31" ht="15" customHeight="1">
      <c r="A33" s="7" t="s">
        <v>262</v>
      </c>
      <c r="B33" s="4"/>
      <c r="C33" s="4"/>
      <c r="D33" s="4"/>
      <c r="E33" s="4"/>
      <c r="F33" s="4"/>
      <c r="G33" s="4"/>
      <c r="H33" s="4"/>
      <c r="I33" s="4"/>
      <c r="J33" s="4"/>
      <c r="K33" s="4"/>
      <c r="L33" s="140" t="s">
        <v>263</v>
      </c>
      <c r="M33" s="5">
        <f>VLOOKUP(L33,'Drop Down Options'!$D$20:$E$21,2,FALSE)</f>
        <v>0</v>
      </c>
      <c r="O33" s="8"/>
      <c r="P33" s="165" t="s">
        <v>264</v>
      </c>
      <c r="Q33" s="165"/>
      <c r="R33" s="165"/>
      <c r="U33" s="165"/>
      <c r="V33" s="165"/>
      <c r="AA33" s="8"/>
      <c r="AB33" s="4" t="s">
        <v>265</v>
      </c>
    </row>
    <row r="34" spans="1:31">
      <c r="A34" s="165" t="s">
        <v>266</v>
      </c>
      <c r="B34" s="165"/>
      <c r="C34" s="165"/>
      <c r="D34" s="165"/>
      <c r="E34" s="165"/>
      <c r="F34" s="165"/>
      <c r="G34" s="165"/>
      <c r="H34" s="165"/>
      <c r="I34" s="165"/>
      <c r="J34" s="165"/>
      <c r="K34" s="165"/>
      <c r="L34" s="9"/>
      <c r="M34" s="5"/>
      <c r="O34" s="8"/>
      <c r="P34" s="165"/>
      <c r="Q34" s="165"/>
      <c r="R34" s="165"/>
      <c r="U34" s="165"/>
      <c r="V34" s="165"/>
      <c r="AA34" s="8"/>
    </row>
    <row r="35" spans="1:31">
      <c r="A35" s="165"/>
      <c r="B35" s="165"/>
      <c r="C35" s="165"/>
      <c r="D35" s="165"/>
      <c r="E35" s="165"/>
      <c r="F35" s="165"/>
      <c r="G35" s="165"/>
      <c r="H35" s="165"/>
      <c r="I35" s="165"/>
      <c r="J35" s="165"/>
      <c r="K35" s="165"/>
      <c r="L35" s="104"/>
      <c r="M35" s="5"/>
      <c r="O35" s="8"/>
      <c r="P35" s="165"/>
      <c r="Q35" s="165"/>
      <c r="R35" s="165"/>
      <c r="U35" s="165"/>
      <c r="V35" s="165"/>
      <c r="AA35" s="8"/>
    </row>
    <row r="36" spans="1:31">
      <c r="A36" s="165"/>
      <c r="B36" s="165"/>
      <c r="C36" s="165"/>
      <c r="D36" s="165"/>
      <c r="E36" s="165"/>
      <c r="F36" s="165"/>
      <c r="G36" s="165"/>
      <c r="H36" s="165"/>
      <c r="I36" s="165"/>
      <c r="J36" s="165"/>
      <c r="K36" s="165"/>
      <c r="L36" s="104"/>
      <c r="M36" s="5"/>
      <c r="O36" s="8"/>
      <c r="P36" s="165"/>
      <c r="Q36" s="165"/>
      <c r="R36" s="165"/>
      <c r="U36" s="165"/>
      <c r="V36" s="165"/>
      <c r="AA36" s="8"/>
    </row>
    <row r="37" spans="1:31">
      <c r="A37" s="165"/>
      <c r="B37" s="165"/>
      <c r="C37" s="165"/>
      <c r="D37" s="165"/>
      <c r="E37" s="165"/>
      <c r="F37" s="165"/>
      <c r="G37" s="165"/>
      <c r="H37" s="165"/>
      <c r="I37" s="165"/>
      <c r="J37" s="165"/>
      <c r="K37" s="165"/>
      <c r="L37" s="104"/>
      <c r="M37" s="5"/>
      <c r="O37" s="8"/>
      <c r="P37" s="165"/>
      <c r="Q37" s="165"/>
      <c r="R37" s="165"/>
      <c r="U37" s="165"/>
      <c r="V37" s="165"/>
      <c r="AA37" s="8"/>
      <c r="AB37" s="165" t="s">
        <v>151</v>
      </c>
      <c r="AC37" s="165"/>
      <c r="AD37" s="165"/>
    </row>
    <row r="38" spans="1:31">
      <c r="A38" s="4"/>
      <c r="B38" s="4"/>
      <c r="C38" s="4"/>
      <c r="D38" s="4"/>
      <c r="E38" s="4"/>
      <c r="F38" s="4"/>
      <c r="G38" s="4"/>
      <c r="H38" s="4"/>
      <c r="I38" s="4"/>
      <c r="J38" s="4"/>
      <c r="K38" s="16"/>
      <c r="L38" s="104"/>
      <c r="M38" s="5"/>
      <c r="O38" s="8"/>
      <c r="P38" s="165"/>
      <c r="Q38" s="165"/>
      <c r="R38" s="165"/>
      <c r="U38" s="165"/>
      <c r="V38" s="165"/>
      <c r="AA38" s="8"/>
      <c r="AB38" s="165"/>
      <c r="AC38" s="165"/>
      <c r="AD38" s="165"/>
    </row>
    <row r="39" spans="1:31">
      <c r="A39" s="4"/>
      <c r="B39" s="4"/>
      <c r="C39" s="4"/>
      <c r="D39" s="4"/>
      <c r="E39" s="4"/>
      <c r="F39" s="4"/>
      <c r="G39" s="4"/>
      <c r="H39" s="4"/>
      <c r="I39" s="4"/>
      <c r="J39" s="4"/>
      <c r="K39" s="16"/>
      <c r="L39" s="104"/>
      <c r="M39" s="5"/>
      <c r="O39" s="8"/>
      <c r="P39" s="165"/>
      <c r="Q39" s="165"/>
      <c r="R39" s="165"/>
      <c r="U39" s="165"/>
      <c r="V39" s="165"/>
      <c r="AA39" s="8"/>
      <c r="AB39" s="165"/>
      <c r="AC39" s="165"/>
      <c r="AD39" s="165"/>
    </row>
    <row r="40" spans="1:31">
      <c r="A40" s="30"/>
      <c r="B40" s="89"/>
      <c r="C40" s="89"/>
      <c r="D40" s="89"/>
      <c r="E40" s="89"/>
      <c r="F40" s="4"/>
      <c r="G40" s="4"/>
      <c r="H40" s="4"/>
      <c r="I40" s="4"/>
      <c r="J40" s="4"/>
      <c r="K40" s="16"/>
      <c r="L40" s="104"/>
      <c r="M40" s="5"/>
      <c r="O40" s="8"/>
      <c r="P40" s="165"/>
      <c r="Q40" s="165"/>
      <c r="R40" s="165"/>
      <c r="U40" s="165"/>
      <c r="V40" s="165"/>
      <c r="AA40" s="8"/>
      <c r="AB40" s="165"/>
      <c r="AC40" s="165"/>
      <c r="AD40" s="165"/>
    </row>
    <row r="41" spans="1:31">
      <c r="A41" s="32"/>
      <c r="B41" s="89"/>
      <c r="C41" s="89"/>
      <c r="D41" s="89"/>
      <c r="E41" s="89"/>
      <c r="F41" s="4"/>
      <c r="G41" s="4"/>
      <c r="H41" s="4"/>
      <c r="I41" s="4"/>
      <c r="J41" s="4"/>
      <c r="K41" s="16"/>
      <c r="L41" s="104"/>
      <c r="M41" s="5"/>
      <c r="O41" s="8"/>
      <c r="P41" s="165"/>
      <c r="Q41" s="165"/>
      <c r="R41" s="165"/>
      <c r="U41" s="165"/>
      <c r="V41" s="165"/>
      <c r="AA41" s="8"/>
      <c r="AB41" s="168" t="s">
        <v>184</v>
      </c>
      <c r="AC41" s="168"/>
      <c r="AD41" s="168"/>
    </row>
    <row r="42" spans="1:31">
      <c r="A42" s="32"/>
      <c r="B42" s="89"/>
      <c r="C42" s="89"/>
      <c r="D42" s="89"/>
      <c r="E42" s="89"/>
      <c r="F42" s="4"/>
      <c r="G42" s="4"/>
      <c r="H42" s="4"/>
      <c r="I42" s="4"/>
      <c r="J42" s="4"/>
      <c r="K42" s="16"/>
      <c r="L42" s="104"/>
      <c r="M42" s="5"/>
      <c r="O42" s="8"/>
      <c r="P42" s="165"/>
      <c r="Q42" s="165"/>
      <c r="R42" s="165"/>
      <c r="AA42" s="8"/>
    </row>
    <row r="43" spans="1:31">
      <c r="A43" s="4"/>
      <c r="B43" s="4"/>
      <c r="C43" s="4"/>
      <c r="D43" s="4"/>
      <c r="E43" s="4"/>
      <c r="F43" s="4"/>
      <c r="G43" s="4"/>
      <c r="H43" s="4"/>
      <c r="I43" s="4"/>
      <c r="J43" s="4"/>
      <c r="K43" s="16"/>
      <c r="L43" s="104"/>
      <c r="M43" s="5"/>
      <c r="O43" s="8"/>
      <c r="P43" s="165"/>
      <c r="Q43" s="165"/>
      <c r="R43" s="165"/>
      <c r="AA43" s="8"/>
    </row>
    <row r="44" spans="1:31">
      <c r="A44" s="23"/>
      <c r="B44" s="23"/>
      <c r="C44" s="23"/>
      <c r="D44" s="23"/>
      <c r="E44" s="23"/>
      <c r="F44" s="23"/>
      <c r="G44" s="23"/>
      <c r="H44" s="23"/>
      <c r="I44" s="23"/>
      <c r="J44" s="23"/>
      <c r="K44" s="23"/>
      <c r="L44" s="35"/>
      <c r="M44" s="21"/>
      <c r="N44" s="21"/>
      <c r="O44" s="34"/>
      <c r="P44" s="23"/>
      <c r="Q44" s="23"/>
      <c r="R44" s="23"/>
      <c r="S44" s="23"/>
      <c r="T44" s="23"/>
      <c r="U44" s="23"/>
      <c r="V44" s="23"/>
      <c r="W44" s="23"/>
      <c r="X44" s="23"/>
      <c r="Y44" s="23"/>
      <c r="Z44" s="23"/>
      <c r="AA44" s="34"/>
      <c r="AB44" s="23"/>
      <c r="AC44" s="23"/>
      <c r="AD44" s="23"/>
    </row>
    <row r="45" spans="1:31">
      <c r="A45" s="4"/>
      <c r="B45" s="4"/>
      <c r="C45" s="4"/>
      <c r="D45" s="4"/>
      <c r="E45" s="4"/>
      <c r="F45" s="4"/>
      <c r="G45" s="4"/>
      <c r="H45" s="4"/>
      <c r="I45" s="4"/>
      <c r="J45" s="4"/>
      <c r="K45" s="4"/>
      <c r="L45" s="105"/>
      <c r="M45" s="5"/>
      <c r="O45" s="8"/>
      <c r="AA45" s="8"/>
    </row>
    <row r="46" spans="1:31">
      <c r="A46" s="7" t="s">
        <v>6</v>
      </c>
      <c r="B46" s="4"/>
      <c r="C46" s="4"/>
      <c r="D46" s="4"/>
      <c r="E46" s="4"/>
      <c r="F46" s="4"/>
      <c r="G46" s="4"/>
      <c r="H46" s="4"/>
      <c r="I46" s="4"/>
      <c r="J46" s="4"/>
      <c r="K46" s="4"/>
      <c r="L46" s="9"/>
      <c r="M46" s="5"/>
      <c r="O46" s="8"/>
      <c r="AA46" s="8"/>
      <c r="AB46" s="4" t="s">
        <v>185</v>
      </c>
    </row>
    <row r="47" spans="1:31" ht="15" customHeight="1">
      <c r="A47" s="4" t="s">
        <v>27</v>
      </c>
      <c r="B47" s="4"/>
      <c r="C47" s="4"/>
      <c r="D47" s="4"/>
      <c r="E47" s="4"/>
      <c r="F47" s="4"/>
      <c r="G47" s="4"/>
      <c r="H47" s="4"/>
      <c r="I47" s="4"/>
      <c r="J47" s="4"/>
      <c r="K47" s="4"/>
      <c r="L47" s="140" t="s">
        <v>25</v>
      </c>
      <c r="M47" s="5">
        <f>VLOOKUP(L47,'Drop Down Options'!$D$46:$E$49,2,FALSE)</f>
        <v>2</v>
      </c>
      <c r="O47" s="8"/>
      <c r="P47" s="165" t="s">
        <v>138</v>
      </c>
      <c r="Q47" s="165"/>
      <c r="U47" s="165" t="s">
        <v>139</v>
      </c>
      <c r="V47" s="165"/>
      <c r="AA47" s="8"/>
    </row>
    <row r="48" spans="1:31">
      <c r="A48" s="4" t="s">
        <v>28</v>
      </c>
      <c r="B48" s="4"/>
      <c r="C48" s="4"/>
      <c r="D48" s="4"/>
      <c r="E48" s="4"/>
      <c r="F48" s="4"/>
      <c r="G48" s="4"/>
      <c r="H48" s="4"/>
      <c r="I48" s="4"/>
      <c r="J48" s="4"/>
      <c r="K48" s="4"/>
      <c r="L48" s="9"/>
      <c r="M48" s="5"/>
      <c r="O48" s="8"/>
      <c r="P48" s="165"/>
      <c r="Q48" s="165"/>
      <c r="U48" s="165"/>
      <c r="V48" s="165"/>
      <c r="AA48" s="8"/>
      <c r="AC48" s="169"/>
      <c r="AD48" s="169"/>
      <c r="AE48" s="169"/>
    </row>
    <row r="49" spans="1:30">
      <c r="A49" s="4"/>
      <c r="B49" s="4"/>
      <c r="C49" s="4"/>
      <c r="D49" s="4"/>
      <c r="E49" s="4"/>
      <c r="F49" s="4"/>
      <c r="G49" s="4"/>
      <c r="H49" s="4"/>
      <c r="I49" s="4"/>
      <c r="J49" s="4"/>
      <c r="K49" s="4"/>
      <c r="L49" s="9"/>
      <c r="M49" s="5"/>
      <c r="O49" s="8"/>
      <c r="P49" s="165"/>
      <c r="Q49" s="165"/>
      <c r="U49" s="165"/>
      <c r="V49" s="165"/>
      <c r="AA49" s="8"/>
      <c r="AB49" s="90"/>
      <c r="AC49" s="90"/>
      <c r="AD49" s="90"/>
    </row>
    <row r="50" spans="1:30">
      <c r="A50" s="4" t="s">
        <v>135</v>
      </c>
      <c r="B50" s="4"/>
      <c r="C50" s="4"/>
      <c r="D50" s="4"/>
      <c r="E50" s="4"/>
      <c r="F50" s="4"/>
      <c r="G50" s="4"/>
      <c r="H50" s="4"/>
      <c r="I50" s="4"/>
      <c r="J50" s="4"/>
      <c r="K50" s="4"/>
      <c r="L50" s="9"/>
      <c r="M50" s="5"/>
      <c r="O50" s="8"/>
      <c r="P50" s="165"/>
      <c r="Q50" s="165"/>
      <c r="U50" s="165"/>
      <c r="V50" s="165"/>
      <c r="AA50" s="8"/>
      <c r="AB50" s="165" t="s">
        <v>267</v>
      </c>
      <c r="AC50" s="165"/>
      <c r="AD50" s="165"/>
    </row>
    <row r="51" spans="1:30">
      <c r="A51" s="31" t="s">
        <v>136</v>
      </c>
      <c r="B51" s="4"/>
      <c r="C51" s="4"/>
      <c r="D51" s="4"/>
      <c r="E51" s="4"/>
      <c r="F51" s="4"/>
      <c r="G51" s="4" t="s">
        <v>137</v>
      </c>
      <c r="H51" s="4"/>
      <c r="I51" s="4"/>
      <c r="J51" s="4"/>
      <c r="K51" s="4"/>
      <c r="L51" s="9"/>
      <c r="M51" s="5"/>
      <c r="O51" s="8"/>
      <c r="P51" s="165"/>
      <c r="Q51" s="165"/>
      <c r="U51" s="165"/>
      <c r="V51" s="165"/>
      <c r="AA51" s="8"/>
      <c r="AB51" s="165"/>
      <c r="AC51" s="165"/>
      <c r="AD51" s="165"/>
    </row>
    <row r="52" spans="1:30">
      <c r="A52" s="12" t="s">
        <v>347</v>
      </c>
      <c r="B52" s="4"/>
      <c r="C52" s="4"/>
      <c r="D52" s="4"/>
      <c r="E52" s="4"/>
      <c r="F52" s="4"/>
      <c r="G52" s="4"/>
      <c r="H52" s="4"/>
      <c r="I52" s="4"/>
      <c r="J52" s="4"/>
      <c r="K52" s="4"/>
      <c r="L52" s="9"/>
      <c r="M52" s="5"/>
      <c r="O52" s="8"/>
      <c r="P52" s="165"/>
      <c r="Q52" s="165"/>
      <c r="U52" s="165"/>
      <c r="V52" s="165"/>
      <c r="AA52" s="8"/>
      <c r="AB52" s="165"/>
      <c r="AC52" s="165"/>
      <c r="AD52" s="165"/>
    </row>
    <row r="53" spans="1:30">
      <c r="A53" s="4"/>
      <c r="B53" s="4"/>
      <c r="C53" s="4"/>
      <c r="D53" s="4"/>
      <c r="E53" s="4"/>
      <c r="F53" s="4"/>
      <c r="G53" s="4"/>
      <c r="H53" s="4"/>
      <c r="I53" s="4"/>
      <c r="J53" s="4"/>
      <c r="K53" s="4"/>
      <c r="L53" s="9"/>
      <c r="M53" s="5"/>
      <c r="O53" s="8"/>
      <c r="P53" s="165"/>
      <c r="Q53" s="165"/>
      <c r="U53" s="165"/>
      <c r="V53" s="165"/>
      <c r="AA53" s="8"/>
    </row>
    <row r="54" spans="1:30">
      <c r="A54" s="4"/>
      <c r="B54" s="4"/>
      <c r="C54" s="4"/>
      <c r="D54" s="4"/>
      <c r="E54" s="4"/>
      <c r="F54" s="4"/>
      <c r="G54" s="4"/>
      <c r="H54" s="4"/>
      <c r="I54" s="4"/>
      <c r="J54" s="4"/>
      <c r="K54" s="4"/>
      <c r="L54" s="9"/>
      <c r="M54" s="5"/>
      <c r="O54" s="8"/>
      <c r="P54" s="165"/>
      <c r="Q54" s="165"/>
      <c r="U54" s="165"/>
      <c r="V54" s="165"/>
      <c r="AA54" s="8"/>
      <c r="AB54" s="169" t="s">
        <v>268</v>
      </c>
      <c r="AC54" s="169"/>
      <c r="AD54" s="169"/>
    </row>
    <row r="55" spans="1:30">
      <c r="A55" s="4"/>
      <c r="B55" s="4"/>
      <c r="C55" s="4"/>
      <c r="D55" s="4"/>
      <c r="E55" s="4"/>
      <c r="F55" s="4"/>
      <c r="G55" s="4"/>
      <c r="H55" s="4"/>
      <c r="I55" s="4"/>
      <c r="J55" s="4"/>
      <c r="K55" s="4"/>
      <c r="L55" s="9"/>
      <c r="M55" s="5"/>
      <c r="O55" s="8"/>
      <c r="U55" s="165"/>
      <c r="V55" s="165"/>
      <c r="AA55" s="8"/>
    </row>
    <row r="56" spans="1:30">
      <c r="A56" s="4"/>
      <c r="B56" s="4"/>
      <c r="C56" s="4"/>
      <c r="D56" s="4"/>
      <c r="E56" s="4"/>
      <c r="F56" s="4"/>
      <c r="G56" s="4"/>
      <c r="H56" s="4"/>
      <c r="I56" s="4"/>
      <c r="J56" s="4"/>
      <c r="K56" s="4"/>
      <c r="L56" s="9"/>
      <c r="M56" s="5"/>
      <c r="O56" s="8"/>
      <c r="U56" s="165"/>
      <c r="V56" s="165"/>
      <c r="AA56" s="8"/>
    </row>
    <row r="57" spans="1:30">
      <c r="A57" s="23"/>
      <c r="B57" s="23"/>
      <c r="C57" s="23"/>
      <c r="D57" s="23"/>
      <c r="E57" s="23"/>
      <c r="F57" s="23"/>
      <c r="G57" s="23"/>
      <c r="H57" s="23"/>
      <c r="I57" s="23"/>
      <c r="J57" s="23"/>
      <c r="K57" s="23"/>
      <c r="L57" s="33"/>
      <c r="M57" s="21"/>
      <c r="N57" s="21"/>
      <c r="O57" s="34"/>
      <c r="P57" s="23"/>
      <c r="Q57" s="23"/>
      <c r="R57" s="23"/>
      <c r="S57" s="23"/>
      <c r="T57" s="23"/>
      <c r="U57" s="80"/>
      <c r="V57" s="80"/>
      <c r="W57" s="23"/>
      <c r="X57" s="23"/>
      <c r="Y57" s="23"/>
      <c r="Z57" s="23"/>
      <c r="AA57" s="34"/>
      <c r="AB57" s="23"/>
      <c r="AC57" s="23"/>
      <c r="AD57" s="23"/>
    </row>
    <row r="58" spans="1:30">
      <c r="A58" s="4"/>
      <c r="B58" s="4"/>
      <c r="C58" s="4"/>
      <c r="D58" s="4"/>
      <c r="E58" s="4"/>
      <c r="F58" s="4"/>
      <c r="G58" s="4"/>
      <c r="H58" s="4"/>
      <c r="I58" s="4"/>
      <c r="J58" s="4"/>
      <c r="K58" s="4"/>
      <c r="L58" s="9"/>
      <c r="M58" s="5"/>
      <c r="O58" s="8"/>
      <c r="U58" s="89"/>
      <c r="V58" s="89"/>
      <c r="AA58" s="8"/>
    </row>
    <row r="59" spans="1:30">
      <c r="A59" s="7" t="s">
        <v>7</v>
      </c>
      <c r="B59" s="4"/>
      <c r="C59" s="4"/>
      <c r="D59" s="4"/>
      <c r="E59" s="4"/>
      <c r="F59" s="4"/>
      <c r="G59" s="4"/>
      <c r="H59" s="4"/>
      <c r="I59" s="4"/>
      <c r="J59" s="4"/>
      <c r="K59" s="4"/>
      <c r="L59" s="140" t="s">
        <v>31</v>
      </c>
      <c r="M59" s="5">
        <f>VLOOKUP(L59,'Drop Down Options'!D52:E58,2,FALSE)</f>
        <v>2</v>
      </c>
      <c r="O59" s="8"/>
      <c r="P59" s="165" t="s">
        <v>148</v>
      </c>
      <c r="Q59" s="165"/>
      <c r="AA59" s="8"/>
      <c r="AB59" s="4" t="s">
        <v>152</v>
      </c>
    </row>
    <row r="60" spans="1:30">
      <c r="A60" s="165" t="s">
        <v>35</v>
      </c>
      <c r="B60" s="165"/>
      <c r="C60" s="165"/>
      <c r="D60" s="165"/>
      <c r="E60" s="165"/>
      <c r="F60" s="165"/>
      <c r="G60" s="165"/>
      <c r="H60" s="165"/>
      <c r="I60" s="165"/>
      <c r="J60" s="165"/>
      <c r="K60" s="165"/>
      <c r="L60" s="9"/>
      <c r="M60" s="5"/>
      <c r="O60" s="8"/>
      <c r="P60" s="165"/>
      <c r="Q60" s="165"/>
      <c r="AA60" s="8"/>
      <c r="AB60" s="4" t="s">
        <v>186</v>
      </c>
    </row>
    <row r="61" spans="1:30">
      <c r="A61" s="165"/>
      <c r="B61" s="165"/>
      <c r="C61" s="165"/>
      <c r="D61" s="165"/>
      <c r="E61" s="165"/>
      <c r="F61" s="165"/>
      <c r="G61" s="165"/>
      <c r="H61" s="165"/>
      <c r="I61" s="165"/>
      <c r="J61" s="165"/>
      <c r="K61" s="165"/>
      <c r="L61" s="5"/>
      <c r="M61" s="5"/>
      <c r="O61" s="8"/>
      <c r="P61" s="165"/>
      <c r="Q61" s="165"/>
      <c r="AA61" s="8"/>
    </row>
    <row r="62" spans="1:30">
      <c r="A62" s="165"/>
      <c r="B62" s="165"/>
      <c r="C62" s="165"/>
      <c r="D62" s="165"/>
      <c r="E62" s="165"/>
      <c r="F62" s="165"/>
      <c r="G62" s="165"/>
      <c r="H62" s="165"/>
      <c r="I62" s="165"/>
      <c r="J62" s="165"/>
      <c r="K62" s="165"/>
      <c r="L62" s="5"/>
      <c r="M62" s="5"/>
      <c r="O62" s="8"/>
      <c r="P62" s="165"/>
      <c r="Q62" s="165"/>
      <c r="AA62" s="8"/>
    </row>
    <row r="63" spans="1:30">
      <c r="A63" s="89"/>
      <c r="B63" s="89"/>
      <c r="C63" s="89"/>
      <c r="D63" s="89"/>
      <c r="E63" s="89"/>
      <c r="F63" s="89"/>
      <c r="G63" s="89"/>
      <c r="H63" s="89"/>
      <c r="I63" s="89"/>
      <c r="J63" s="89"/>
      <c r="K63" s="89"/>
      <c r="L63" s="5"/>
      <c r="M63" s="5"/>
      <c r="O63" s="8"/>
      <c r="P63" s="165"/>
      <c r="Q63" s="165"/>
      <c r="AA63" s="8"/>
    </row>
    <row r="64" spans="1:30">
      <c r="A64" s="89"/>
      <c r="B64" s="89"/>
      <c r="C64" s="89"/>
      <c r="D64" s="89"/>
      <c r="E64" s="89"/>
      <c r="F64" s="89"/>
      <c r="G64" s="89"/>
      <c r="H64" s="89"/>
      <c r="I64" s="89"/>
      <c r="J64" s="89"/>
      <c r="K64" s="89"/>
      <c r="L64" s="5"/>
      <c r="M64" s="5"/>
      <c r="O64" s="8"/>
      <c r="P64" s="165"/>
      <c r="Q64" s="165"/>
      <c r="AA64" s="8"/>
    </row>
    <row r="65" spans="1:30">
      <c r="A65" s="89"/>
      <c r="B65" s="89"/>
      <c r="C65" s="89"/>
      <c r="D65" s="89"/>
      <c r="E65" s="89"/>
      <c r="F65" s="89"/>
      <c r="G65" s="89"/>
      <c r="H65" s="89"/>
      <c r="I65" s="89"/>
      <c r="J65" s="89"/>
      <c r="K65" s="89"/>
      <c r="L65" s="5"/>
      <c r="M65" s="5"/>
      <c r="O65" s="8"/>
      <c r="P65" s="165"/>
      <c r="Q65" s="165"/>
      <c r="AA65" s="8"/>
    </row>
    <row r="66" spans="1:30">
      <c r="A66" s="89"/>
      <c r="B66" s="89"/>
      <c r="C66" s="89"/>
      <c r="D66" s="89"/>
      <c r="E66" s="89"/>
      <c r="F66" s="89"/>
      <c r="G66" s="89"/>
      <c r="H66" s="89"/>
      <c r="I66" s="89"/>
      <c r="J66" s="89"/>
      <c r="K66" s="89"/>
      <c r="L66" s="5"/>
      <c r="M66" s="5"/>
      <c r="O66" s="8"/>
      <c r="P66" s="165"/>
      <c r="Q66" s="165"/>
      <c r="AA66" s="8"/>
    </row>
    <row r="67" spans="1:30">
      <c r="A67" s="89"/>
      <c r="B67" s="89"/>
      <c r="C67" s="89"/>
      <c r="D67" s="89"/>
      <c r="E67" s="89"/>
      <c r="F67" s="89"/>
      <c r="G67" s="89"/>
      <c r="H67" s="89"/>
      <c r="I67" s="89"/>
      <c r="J67" s="89"/>
      <c r="K67" s="89"/>
      <c r="L67" s="5"/>
      <c r="M67" s="5"/>
      <c r="O67" s="8"/>
      <c r="P67" s="165"/>
      <c r="Q67" s="165"/>
      <c r="AA67" s="8"/>
    </row>
    <row r="68" spans="1:30">
      <c r="A68" s="89"/>
      <c r="B68" s="89"/>
      <c r="C68" s="89"/>
      <c r="D68" s="89"/>
      <c r="E68" s="89"/>
      <c r="F68" s="89"/>
      <c r="G68" s="89"/>
      <c r="H68" s="89"/>
      <c r="I68" s="89"/>
      <c r="J68" s="89"/>
      <c r="K68" s="89"/>
      <c r="L68" s="5"/>
      <c r="M68" s="5"/>
      <c r="O68" s="8"/>
      <c r="AA68" s="8"/>
    </row>
    <row r="69" spans="1:30">
      <c r="A69" s="89"/>
      <c r="B69" s="89"/>
      <c r="C69" s="89"/>
      <c r="D69" s="89"/>
      <c r="E69" s="89"/>
      <c r="F69" s="89"/>
      <c r="G69" s="89"/>
      <c r="H69" s="89"/>
      <c r="I69" s="89"/>
      <c r="J69" s="89"/>
      <c r="K69" s="89"/>
      <c r="L69" s="5"/>
      <c r="M69" s="5"/>
      <c r="O69" s="8"/>
      <c r="AA69" s="8"/>
    </row>
    <row r="70" spans="1:30">
      <c r="A70" s="80"/>
      <c r="B70" s="80"/>
      <c r="C70" s="80"/>
      <c r="D70" s="80"/>
      <c r="E70" s="80"/>
      <c r="F70" s="80"/>
      <c r="G70" s="80"/>
      <c r="H70" s="80"/>
      <c r="I70" s="80"/>
      <c r="J70" s="80"/>
      <c r="K70" s="80"/>
      <c r="L70" s="21"/>
      <c r="M70" s="21"/>
      <c r="N70" s="21"/>
      <c r="O70" s="34"/>
      <c r="P70" s="23"/>
      <c r="Q70" s="23"/>
      <c r="R70" s="23"/>
      <c r="S70" s="23"/>
      <c r="T70" s="23"/>
      <c r="U70" s="23"/>
      <c r="V70" s="23"/>
      <c r="W70" s="23"/>
      <c r="X70" s="23"/>
      <c r="Y70" s="23"/>
      <c r="Z70" s="23"/>
      <c r="AA70" s="34"/>
      <c r="AB70" s="23"/>
      <c r="AC70" s="23"/>
      <c r="AD70" s="23"/>
    </row>
    <row r="71" spans="1:30">
      <c r="A71" s="4"/>
      <c r="B71" s="4"/>
      <c r="C71" s="4"/>
      <c r="D71" s="4"/>
      <c r="E71" s="4"/>
      <c r="F71" s="4"/>
      <c r="G71" s="4"/>
      <c r="H71" s="4"/>
      <c r="I71" s="4"/>
      <c r="J71" s="4"/>
      <c r="K71" s="4"/>
      <c r="L71" s="5"/>
      <c r="M71" s="5"/>
      <c r="O71" s="8"/>
      <c r="AA71" s="8"/>
    </row>
    <row r="72" spans="1:30">
      <c r="A72" s="7" t="s">
        <v>8</v>
      </c>
      <c r="B72" s="4"/>
      <c r="C72" s="4"/>
      <c r="D72" s="4"/>
      <c r="E72" s="4"/>
      <c r="F72" s="4"/>
      <c r="G72" s="4"/>
      <c r="H72" s="4"/>
      <c r="I72" s="4"/>
      <c r="J72" s="4"/>
      <c r="K72" s="4"/>
      <c r="L72" s="140" t="s">
        <v>291</v>
      </c>
      <c r="M72" s="2">
        <f>VLOOKUP(L72,'Drop Down Options'!$D$61:$E$67,2,FALSE)</f>
        <v>0</v>
      </c>
      <c r="O72" s="8"/>
      <c r="P72" s="165" t="s">
        <v>149</v>
      </c>
      <c r="Q72" s="165"/>
      <c r="R72" s="90"/>
      <c r="S72" s="90"/>
      <c r="T72" s="90"/>
      <c r="U72" s="90"/>
      <c r="V72" s="90"/>
      <c r="W72" s="90"/>
      <c r="X72" s="90"/>
      <c r="Y72" s="90"/>
      <c r="AA72" s="8"/>
      <c r="AB72" s="4" t="s">
        <v>270</v>
      </c>
    </row>
    <row r="73" spans="1:30">
      <c r="A73" s="165" t="s">
        <v>36</v>
      </c>
      <c r="B73" s="165"/>
      <c r="C73" s="165"/>
      <c r="D73" s="165"/>
      <c r="E73" s="165"/>
      <c r="F73" s="165"/>
      <c r="G73" s="165"/>
      <c r="H73" s="165"/>
      <c r="I73" s="165"/>
      <c r="J73" s="165"/>
      <c r="K73" s="165"/>
      <c r="L73" s="5"/>
      <c r="M73" s="106"/>
      <c r="O73" s="8"/>
      <c r="P73" s="165"/>
      <c r="Q73" s="165"/>
      <c r="AA73" s="8"/>
    </row>
    <row r="74" spans="1:30">
      <c r="A74" s="165"/>
      <c r="B74" s="165"/>
      <c r="C74" s="165"/>
      <c r="D74" s="165"/>
      <c r="E74" s="165"/>
      <c r="F74" s="165"/>
      <c r="G74" s="165"/>
      <c r="H74" s="165"/>
      <c r="I74" s="165"/>
      <c r="J74" s="165"/>
      <c r="K74" s="165"/>
      <c r="L74" s="5"/>
      <c r="M74" s="5"/>
      <c r="O74" s="8"/>
      <c r="P74" s="165"/>
      <c r="Q74" s="165"/>
      <c r="AA74" s="8"/>
    </row>
    <row r="75" spans="1:30">
      <c r="A75" s="165"/>
      <c r="B75" s="165"/>
      <c r="C75" s="165"/>
      <c r="D75" s="165"/>
      <c r="E75" s="165"/>
      <c r="F75" s="165"/>
      <c r="G75" s="165"/>
      <c r="H75" s="165"/>
      <c r="I75" s="165"/>
      <c r="J75" s="165"/>
      <c r="K75" s="165"/>
      <c r="L75" s="5"/>
      <c r="M75" s="5"/>
      <c r="O75" s="8"/>
      <c r="P75" s="165"/>
      <c r="Q75" s="165"/>
      <c r="AA75" s="8"/>
    </row>
    <row r="76" spans="1:30">
      <c r="A76" s="4"/>
      <c r="B76" s="4"/>
      <c r="C76" s="4"/>
      <c r="D76" s="4"/>
      <c r="E76" s="4"/>
      <c r="F76" s="4"/>
      <c r="G76" s="4"/>
      <c r="H76" s="4"/>
      <c r="I76" s="4"/>
      <c r="J76" s="4"/>
      <c r="K76" s="4"/>
      <c r="L76" s="5"/>
      <c r="M76" s="5"/>
      <c r="O76" s="8"/>
      <c r="P76" s="165"/>
      <c r="Q76" s="165"/>
      <c r="AA76" s="8"/>
    </row>
    <row r="77" spans="1:30">
      <c r="A77" s="4"/>
      <c r="B77" s="4"/>
      <c r="C77" s="4"/>
      <c r="D77" s="4"/>
      <c r="E77" s="4"/>
      <c r="F77" s="4"/>
      <c r="G77" s="4"/>
      <c r="H77" s="4"/>
      <c r="I77" s="4"/>
      <c r="J77" s="4"/>
      <c r="K77" s="4"/>
      <c r="L77" s="5"/>
      <c r="M77" s="5"/>
      <c r="O77" s="8"/>
      <c r="P77" s="165"/>
      <c r="Q77" s="165"/>
      <c r="AA77" s="8"/>
    </row>
    <row r="78" spans="1:30">
      <c r="A78" s="4"/>
      <c r="B78" s="4"/>
      <c r="C78" s="4"/>
      <c r="D78" s="4"/>
      <c r="E78" s="4"/>
      <c r="F78" s="4"/>
      <c r="G78" s="4"/>
      <c r="H78" s="4"/>
      <c r="I78" s="4"/>
      <c r="J78" s="4"/>
      <c r="K78" s="4"/>
      <c r="L78" s="5"/>
      <c r="M78" s="5"/>
      <c r="O78" s="8"/>
      <c r="P78" s="165"/>
      <c r="Q78" s="165"/>
      <c r="AA78" s="8"/>
    </row>
    <row r="79" spans="1:30">
      <c r="A79" s="4"/>
      <c r="B79" s="4"/>
      <c r="C79" s="4"/>
      <c r="D79" s="4"/>
      <c r="E79" s="4"/>
      <c r="F79" s="4"/>
      <c r="G79" s="4"/>
      <c r="H79" s="4"/>
      <c r="I79" s="4"/>
      <c r="J79" s="4"/>
      <c r="K79" s="4"/>
      <c r="L79" s="5"/>
      <c r="M79" s="5"/>
      <c r="O79" s="8"/>
      <c r="P79" s="165"/>
      <c r="Q79" s="165"/>
      <c r="AA79" s="8"/>
    </row>
    <row r="80" spans="1:30">
      <c r="A80" s="4"/>
      <c r="B80" s="4"/>
      <c r="C80" s="4"/>
      <c r="D80" s="4"/>
      <c r="E80" s="4"/>
      <c r="F80" s="4"/>
      <c r="G80" s="4"/>
      <c r="H80" s="4"/>
      <c r="I80" s="4"/>
      <c r="J80" s="4"/>
      <c r="K80" s="4"/>
      <c r="L80" s="5"/>
      <c r="M80" s="5"/>
      <c r="O80" s="8"/>
      <c r="P80" s="165"/>
      <c r="Q80" s="165"/>
      <c r="AA80" s="8"/>
    </row>
    <row r="81" spans="1:30">
      <c r="A81" s="4"/>
      <c r="B81" s="4"/>
      <c r="C81" s="4"/>
      <c r="D81" s="4"/>
      <c r="E81" s="4"/>
      <c r="F81" s="4"/>
      <c r="G81" s="4"/>
      <c r="H81" s="4"/>
      <c r="I81" s="4"/>
      <c r="J81" s="4"/>
      <c r="K81" s="4"/>
      <c r="L81" s="5"/>
      <c r="M81" s="5"/>
      <c r="O81" s="8"/>
      <c r="AA81" s="8"/>
    </row>
    <row r="82" spans="1:30">
      <c r="A82" s="4"/>
      <c r="B82" s="4"/>
      <c r="C82" s="4"/>
      <c r="D82" s="4"/>
      <c r="E82" s="4"/>
      <c r="F82" s="4"/>
      <c r="G82" s="4"/>
      <c r="H82" s="4"/>
      <c r="I82" s="4"/>
      <c r="J82" s="4"/>
      <c r="K82" s="4"/>
      <c r="L82" s="5"/>
      <c r="M82" s="5"/>
      <c r="O82" s="8"/>
      <c r="AA82" s="8"/>
    </row>
    <row r="83" spans="1:30">
      <c r="A83" s="23"/>
      <c r="B83" s="23"/>
      <c r="C83" s="23"/>
      <c r="D83" s="23"/>
      <c r="E83" s="23"/>
      <c r="F83" s="23"/>
      <c r="G83" s="23"/>
      <c r="H83" s="23"/>
      <c r="I83" s="23"/>
      <c r="J83" s="23"/>
      <c r="K83" s="23"/>
      <c r="L83" s="21"/>
      <c r="M83" s="21"/>
      <c r="N83" s="21"/>
      <c r="O83" s="34"/>
      <c r="P83" s="23"/>
      <c r="Q83" s="23"/>
      <c r="R83" s="23"/>
      <c r="S83" s="23"/>
      <c r="T83" s="23"/>
      <c r="U83" s="23"/>
      <c r="V83" s="23"/>
      <c r="W83" s="23"/>
      <c r="X83" s="23"/>
      <c r="Y83" s="23"/>
      <c r="Z83" s="23"/>
      <c r="AA83" s="34"/>
      <c r="AB83" s="23"/>
      <c r="AC83" s="23"/>
      <c r="AD83" s="23"/>
    </row>
    <row r="84" spans="1:30" hidden="1">
      <c r="A84" s="4"/>
      <c r="B84" s="4"/>
      <c r="C84" s="4"/>
      <c r="D84" s="4"/>
      <c r="E84" s="4"/>
      <c r="F84" s="4"/>
      <c r="G84" s="4"/>
      <c r="H84" s="4"/>
      <c r="I84" s="4"/>
      <c r="J84" s="4"/>
      <c r="K84" s="4"/>
      <c r="L84" s="5"/>
      <c r="M84" s="5"/>
      <c r="O84" s="8"/>
      <c r="AA84" s="8"/>
    </row>
    <row r="85" spans="1:30" hidden="1">
      <c r="A85" s="7" t="s">
        <v>9</v>
      </c>
      <c r="B85" s="4"/>
      <c r="C85" s="4"/>
      <c r="D85" s="4"/>
      <c r="E85" s="4"/>
      <c r="F85" s="4"/>
      <c r="G85" s="4"/>
      <c r="H85" s="4"/>
      <c r="I85" s="4"/>
      <c r="J85" s="4"/>
      <c r="K85" s="4"/>
      <c r="L85" s="29" t="s">
        <v>38</v>
      </c>
      <c r="M85" s="5">
        <f>IF(L85="Afforested, rows aligned",1,IF(L85="Afforested, rows oblique",2,IF(L85="Deforested, rows aligned",2,IF(L85="Deforested, rows oblique",3,IF(L85="Not afforested",0,"Value required")))))</f>
        <v>3</v>
      </c>
      <c r="O85" s="8"/>
      <c r="P85" s="4" t="s">
        <v>271</v>
      </c>
      <c r="AA85" s="8"/>
    </row>
    <row r="86" spans="1:30" ht="15" hidden="1" customHeight="1">
      <c r="A86" s="165" t="s">
        <v>41</v>
      </c>
      <c r="B86" s="165"/>
      <c r="C86" s="165"/>
      <c r="D86" s="165"/>
      <c r="E86" s="165"/>
      <c r="F86" s="165"/>
      <c r="G86" s="165"/>
      <c r="H86" s="165"/>
      <c r="I86" s="165"/>
      <c r="J86" s="165"/>
      <c r="K86" s="165"/>
      <c r="L86" s="5"/>
      <c r="M86" s="5"/>
      <c r="O86" s="8"/>
      <c r="AA86" s="8"/>
    </row>
    <row r="87" spans="1:30" hidden="1">
      <c r="A87" s="165"/>
      <c r="B87" s="165"/>
      <c r="C87" s="165"/>
      <c r="D87" s="165"/>
      <c r="E87" s="165"/>
      <c r="F87" s="165"/>
      <c r="G87" s="165"/>
      <c r="H87" s="165"/>
      <c r="I87" s="165"/>
      <c r="J87" s="165"/>
      <c r="K87" s="165"/>
      <c r="L87" s="5"/>
      <c r="M87" s="5"/>
      <c r="O87" s="8"/>
      <c r="AA87" s="8"/>
    </row>
    <row r="88" spans="1:30" hidden="1">
      <c r="A88" s="165"/>
      <c r="B88" s="165"/>
      <c r="C88" s="165"/>
      <c r="D88" s="165"/>
      <c r="E88" s="165"/>
      <c r="F88" s="165"/>
      <c r="G88" s="165"/>
      <c r="H88" s="165"/>
      <c r="I88" s="165"/>
      <c r="J88" s="165"/>
      <c r="K88" s="165"/>
      <c r="L88" s="5"/>
      <c r="M88" s="5"/>
      <c r="O88" s="8"/>
      <c r="AA88" s="8"/>
    </row>
    <row r="89" spans="1:30" hidden="1">
      <c r="A89" s="89"/>
      <c r="B89" s="89"/>
      <c r="C89" s="89"/>
      <c r="D89" s="89"/>
      <c r="E89" s="89"/>
      <c r="F89" s="89"/>
      <c r="G89" s="89"/>
      <c r="H89" s="89"/>
      <c r="I89" s="89"/>
      <c r="J89" s="89"/>
      <c r="K89" s="89"/>
      <c r="L89" s="5"/>
      <c r="M89" s="5"/>
      <c r="O89" s="8"/>
      <c r="AA89" s="8"/>
    </row>
    <row r="90" spans="1:30" hidden="1">
      <c r="A90" s="89"/>
      <c r="B90" s="89"/>
      <c r="C90" s="89"/>
      <c r="D90" s="89"/>
      <c r="E90" s="89"/>
      <c r="F90" s="89"/>
      <c r="G90" s="89"/>
      <c r="H90" s="89"/>
      <c r="I90" s="89"/>
      <c r="J90" s="89"/>
      <c r="K90" s="89"/>
      <c r="L90" s="5"/>
      <c r="M90" s="5"/>
      <c r="O90" s="8"/>
      <c r="AA90" s="8"/>
    </row>
    <row r="91" spans="1:30" hidden="1">
      <c r="A91" s="52" t="s">
        <v>272</v>
      </c>
      <c r="B91" s="89"/>
      <c r="C91" s="89"/>
      <c r="D91" s="89"/>
      <c r="E91" s="89"/>
      <c r="F91" s="89"/>
      <c r="G91" s="89"/>
      <c r="H91" s="89"/>
      <c r="I91" s="89"/>
      <c r="J91" s="89"/>
      <c r="K91" s="89"/>
      <c r="L91" s="5"/>
      <c r="M91" s="5"/>
      <c r="O91" s="8"/>
      <c r="AA91" s="8"/>
    </row>
    <row r="92" spans="1:30" hidden="1">
      <c r="A92" s="89"/>
      <c r="B92" s="89"/>
      <c r="C92" s="89"/>
      <c r="D92" s="89"/>
      <c r="E92" s="89"/>
      <c r="F92" s="89"/>
      <c r="G92" s="89"/>
      <c r="H92" s="89"/>
      <c r="I92" s="89"/>
      <c r="J92" s="89"/>
      <c r="K92" s="89"/>
      <c r="L92" s="5"/>
      <c r="M92" s="5"/>
      <c r="O92" s="8"/>
      <c r="AA92" s="8"/>
    </row>
    <row r="93" spans="1:30" hidden="1">
      <c r="A93" s="89"/>
      <c r="B93" s="89"/>
      <c r="C93" s="89"/>
      <c r="D93" s="89"/>
      <c r="E93" s="89"/>
      <c r="F93" s="89"/>
      <c r="G93" s="89"/>
      <c r="H93" s="89"/>
      <c r="I93" s="89"/>
      <c r="J93" s="89"/>
      <c r="K93" s="89"/>
      <c r="L93" s="5"/>
      <c r="M93" s="5"/>
      <c r="O93" s="8"/>
      <c r="AA93" s="8"/>
    </row>
    <row r="94" spans="1:30" hidden="1">
      <c r="A94" s="89"/>
      <c r="B94" s="89"/>
      <c r="C94" s="89"/>
      <c r="D94" s="89"/>
      <c r="E94" s="89"/>
      <c r="F94" s="89"/>
      <c r="G94" s="89"/>
      <c r="H94" s="89"/>
      <c r="I94" s="89"/>
      <c r="J94" s="89"/>
      <c r="K94" s="89"/>
      <c r="L94" s="5"/>
      <c r="M94" s="5"/>
      <c r="O94" s="8"/>
      <c r="AA94" s="8"/>
    </row>
    <row r="95" spans="1:30" hidden="1">
      <c r="A95" s="89"/>
      <c r="B95" s="89"/>
      <c r="C95" s="89"/>
      <c r="D95" s="89"/>
      <c r="E95" s="89"/>
      <c r="F95" s="89"/>
      <c r="G95" s="89"/>
      <c r="H95" s="89"/>
      <c r="I95" s="89"/>
      <c r="J95" s="89"/>
      <c r="K95" s="89"/>
      <c r="L95" s="5"/>
      <c r="M95" s="5"/>
      <c r="O95" s="8"/>
      <c r="AA95" s="8"/>
    </row>
    <row r="96" spans="1:30" hidden="1">
      <c r="A96" s="80"/>
      <c r="B96" s="80"/>
      <c r="C96" s="80"/>
      <c r="D96" s="80"/>
      <c r="E96" s="80"/>
      <c r="F96" s="80"/>
      <c r="G96" s="80"/>
      <c r="H96" s="80"/>
      <c r="I96" s="80"/>
      <c r="J96" s="80"/>
      <c r="K96" s="80"/>
      <c r="L96" s="21"/>
      <c r="M96" s="21"/>
      <c r="N96" s="21"/>
      <c r="O96" s="34"/>
      <c r="P96" s="23"/>
      <c r="Q96" s="23"/>
      <c r="R96" s="23"/>
      <c r="S96" s="23"/>
      <c r="T96" s="23"/>
      <c r="U96" s="23"/>
      <c r="V96" s="23"/>
      <c r="W96" s="23"/>
      <c r="X96" s="23"/>
      <c r="Y96" s="23"/>
      <c r="Z96" s="23"/>
      <c r="AA96" s="34"/>
      <c r="AB96" s="23"/>
      <c r="AC96" s="23"/>
      <c r="AD96" s="23"/>
    </row>
    <row r="97" spans="1:30">
      <c r="A97" s="4"/>
      <c r="B97" s="4"/>
      <c r="C97" s="4"/>
      <c r="D97" s="4"/>
      <c r="E97" s="4"/>
      <c r="F97" s="4"/>
      <c r="G97" s="4"/>
      <c r="H97" s="4"/>
      <c r="I97" s="4"/>
      <c r="J97" s="4"/>
      <c r="K97" s="4"/>
      <c r="L97" s="5"/>
      <c r="M97" s="5"/>
      <c r="O97" s="8"/>
      <c r="AA97" s="8"/>
    </row>
    <row r="98" spans="1:30" ht="15" customHeight="1">
      <c r="A98" s="11" t="s">
        <v>273</v>
      </c>
      <c r="B98" s="12"/>
      <c r="C98" s="12"/>
      <c r="D98" s="12"/>
      <c r="E98" s="12"/>
      <c r="F98" s="12"/>
      <c r="G98" s="12"/>
      <c r="H98" s="12"/>
      <c r="I98" s="12"/>
      <c r="J98" s="12"/>
      <c r="K98" s="12"/>
      <c r="L98" s="140" t="s">
        <v>294</v>
      </c>
      <c r="M98" s="5">
        <f>VLOOKUP(L98,'Drop Down Options'!$D$71:$E$73,2,FALSE)</f>
        <v>1</v>
      </c>
      <c r="O98" s="8"/>
      <c r="P98" s="165" t="s">
        <v>275</v>
      </c>
      <c r="Q98" s="165"/>
      <c r="R98" s="165"/>
      <c r="S98" s="165"/>
      <c r="T98" s="165"/>
      <c r="U98" s="165"/>
      <c r="V98" s="165"/>
      <c r="W98" s="165"/>
      <c r="X98" s="165"/>
      <c r="Y98" s="165"/>
      <c r="AA98" s="8"/>
      <c r="AB98" s="4" t="s">
        <v>276</v>
      </c>
    </row>
    <row r="99" spans="1:30" ht="15" customHeight="1">
      <c r="A99" s="165" t="s">
        <v>277</v>
      </c>
      <c r="B99" s="165"/>
      <c r="C99" s="165"/>
      <c r="D99" s="165"/>
      <c r="E99" s="165"/>
      <c r="F99" s="165"/>
      <c r="G99" s="165"/>
      <c r="H99" s="165"/>
      <c r="I99" s="165"/>
      <c r="J99" s="165"/>
      <c r="K99" s="165"/>
      <c r="L99" s="9"/>
      <c r="M99" s="13"/>
      <c r="O99" s="8"/>
      <c r="P99" s="165"/>
      <c r="Q99" s="165"/>
      <c r="R99" s="165"/>
      <c r="S99" s="165"/>
      <c r="T99" s="165"/>
      <c r="U99" s="165"/>
      <c r="V99" s="165"/>
      <c r="W99" s="165"/>
      <c r="X99" s="165"/>
      <c r="Y99" s="165"/>
      <c r="AA99" s="8"/>
    </row>
    <row r="100" spans="1:30">
      <c r="A100" s="165"/>
      <c r="B100" s="165"/>
      <c r="C100" s="165"/>
      <c r="D100" s="165"/>
      <c r="E100" s="165"/>
      <c r="F100" s="165"/>
      <c r="G100" s="165"/>
      <c r="H100" s="165"/>
      <c r="I100" s="165"/>
      <c r="J100" s="165"/>
      <c r="K100" s="165"/>
      <c r="L100" s="9"/>
      <c r="M100" s="13"/>
      <c r="O100" s="8"/>
      <c r="P100" s="165"/>
      <c r="Q100" s="165"/>
      <c r="R100" s="165"/>
      <c r="S100" s="165"/>
      <c r="T100" s="165"/>
      <c r="U100" s="165"/>
      <c r="V100" s="165"/>
      <c r="W100" s="165"/>
      <c r="X100" s="165"/>
      <c r="Y100" s="165"/>
      <c r="AA100" s="8"/>
    </row>
    <row r="101" spans="1:30">
      <c r="A101" s="165"/>
      <c r="B101" s="165"/>
      <c r="C101" s="165"/>
      <c r="D101" s="165"/>
      <c r="E101" s="165"/>
      <c r="F101" s="165"/>
      <c r="G101" s="165"/>
      <c r="H101" s="165"/>
      <c r="I101" s="165"/>
      <c r="J101" s="165"/>
      <c r="K101" s="165"/>
      <c r="L101" s="9"/>
      <c r="M101" s="13"/>
      <c r="O101" s="8"/>
      <c r="P101" s="90"/>
      <c r="Q101" s="90"/>
      <c r="U101" s="90"/>
      <c r="V101" s="90"/>
      <c r="AA101" s="8"/>
    </row>
    <row r="102" spans="1:30">
      <c r="A102" s="90"/>
      <c r="B102" s="90"/>
      <c r="C102" s="90"/>
      <c r="D102" s="90"/>
      <c r="E102" s="90"/>
      <c r="F102" s="90"/>
      <c r="G102" s="90"/>
      <c r="H102" s="90"/>
      <c r="I102" s="90"/>
      <c r="J102" s="90"/>
      <c r="K102" s="90"/>
      <c r="L102" s="9"/>
      <c r="M102" s="13"/>
      <c r="O102" s="8"/>
      <c r="P102" s="90"/>
      <c r="Q102" s="90"/>
      <c r="U102" s="90"/>
      <c r="V102" s="90"/>
      <c r="AA102" s="8"/>
      <c r="AB102" s="165" t="s">
        <v>151</v>
      </c>
      <c r="AC102" s="165"/>
      <c r="AD102" s="165"/>
    </row>
    <row r="103" spans="1:30">
      <c r="A103" s="90"/>
      <c r="B103" s="90"/>
      <c r="C103" s="90"/>
      <c r="D103" s="90"/>
      <c r="E103" s="90"/>
      <c r="F103" s="90"/>
      <c r="G103" s="90"/>
      <c r="H103" s="90"/>
      <c r="I103" s="90"/>
      <c r="J103" s="90"/>
      <c r="K103" s="90"/>
      <c r="L103" s="13"/>
      <c r="M103" s="13"/>
      <c r="O103" s="8"/>
      <c r="P103" s="90"/>
      <c r="Q103" s="90"/>
      <c r="U103" s="90"/>
      <c r="V103" s="90"/>
      <c r="AA103" s="8"/>
      <c r="AB103" s="165"/>
      <c r="AC103" s="165"/>
      <c r="AD103" s="165"/>
    </row>
    <row r="104" spans="1:30">
      <c r="A104" s="90"/>
      <c r="B104" s="90"/>
      <c r="C104" s="90"/>
      <c r="D104" s="90"/>
      <c r="E104" s="90"/>
      <c r="F104" s="90"/>
      <c r="G104" s="90"/>
      <c r="H104" s="90"/>
      <c r="I104" s="90"/>
      <c r="J104" s="90"/>
      <c r="K104" s="90"/>
      <c r="L104" s="13"/>
      <c r="M104" s="13"/>
      <c r="O104" s="8"/>
      <c r="P104" s="90"/>
      <c r="Q104" s="90"/>
      <c r="U104" s="90"/>
      <c r="V104" s="90"/>
      <c r="AA104" s="8"/>
      <c r="AB104" s="165"/>
      <c r="AC104" s="165"/>
      <c r="AD104" s="165"/>
    </row>
    <row r="105" spans="1:30">
      <c r="A105" s="90"/>
      <c r="B105" s="90"/>
      <c r="C105" s="90"/>
      <c r="D105" s="90"/>
      <c r="E105" s="90"/>
      <c r="F105" s="90"/>
      <c r="G105" s="90"/>
      <c r="H105" s="90"/>
      <c r="I105" s="90"/>
      <c r="J105" s="90"/>
      <c r="K105" s="90"/>
      <c r="L105" s="13"/>
      <c r="M105" s="13"/>
      <c r="O105" s="8"/>
      <c r="P105" s="90"/>
      <c r="Q105" s="90"/>
      <c r="U105" s="90"/>
      <c r="V105" s="90"/>
      <c r="AA105" s="8"/>
      <c r="AB105" s="165"/>
      <c r="AC105" s="165"/>
      <c r="AD105" s="165"/>
    </row>
    <row r="106" spans="1:30">
      <c r="A106" s="90"/>
      <c r="B106" s="90"/>
      <c r="C106" s="90"/>
      <c r="D106" s="90"/>
      <c r="E106" s="90"/>
      <c r="F106" s="90"/>
      <c r="G106" s="90"/>
      <c r="H106" s="90"/>
      <c r="I106" s="90"/>
      <c r="J106" s="90"/>
      <c r="K106" s="90"/>
      <c r="L106" s="13"/>
      <c r="M106" s="13"/>
      <c r="O106" s="8"/>
      <c r="P106" s="90"/>
      <c r="Q106" s="90"/>
      <c r="U106" s="90"/>
      <c r="V106" s="90"/>
      <c r="AA106" s="8"/>
      <c r="AB106" s="168" t="s">
        <v>184</v>
      </c>
      <c r="AC106" s="168"/>
      <c r="AD106" s="168"/>
    </row>
    <row r="107" spans="1:30">
      <c r="A107" s="90"/>
      <c r="B107" s="90"/>
      <c r="C107" s="90"/>
      <c r="D107" s="90"/>
      <c r="E107" s="90"/>
      <c r="F107" s="90"/>
      <c r="G107" s="90"/>
      <c r="H107" s="90"/>
      <c r="I107" s="90"/>
      <c r="J107" s="90"/>
      <c r="K107" s="90"/>
      <c r="L107" s="13"/>
      <c r="M107" s="13"/>
      <c r="O107" s="8"/>
      <c r="P107" s="90"/>
      <c r="Q107" s="90"/>
      <c r="AA107" s="8"/>
    </row>
    <row r="108" spans="1:30">
      <c r="A108" s="90"/>
      <c r="B108" s="90"/>
      <c r="C108" s="90"/>
      <c r="D108" s="90"/>
      <c r="E108" s="90"/>
      <c r="F108" s="90"/>
      <c r="G108" s="90"/>
      <c r="H108" s="90"/>
      <c r="I108" s="90"/>
      <c r="J108" s="90"/>
      <c r="K108" s="90"/>
      <c r="L108" s="13"/>
      <c r="M108" s="13"/>
      <c r="O108" s="8"/>
      <c r="AA108" s="8"/>
    </row>
    <row r="109" spans="1:30">
      <c r="A109" s="36"/>
      <c r="B109" s="36"/>
      <c r="C109" s="36"/>
      <c r="D109" s="36"/>
      <c r="E109" s="36"/>
      <c r="F109" s="36"/>
      <c r="G109" s="36"/>
      <c r="H109" s="36"/>
      <c r="I109" s="36"/>
      <c r="J109" s="36"/>
      <c r="K109" s="36"/>
      <c r="L109" s="37"/>
      <c r="M109" s="37"/>
      <c r="N109" s="21"/>
      <c r="O109" s="34"/>
      <c r="P109" s="23"/>
      <c r="Q109" s="23"/>
      <c r="R109" s="23"/>
      <c r="S109" s="23"/>
      <c r="T109" s="23"/>
      <c r="U109" s="23"/>
      <c r="V109" s="23"/>
      <c r="W109" s="23"/>
      <c r="X109" s="23"/>
      <c r="Y109" s="23"/>
      <c r="Z109" s="23"/>
      <c r="AA109" s="34"/>
      <c r="AB109" s="23"/>
      <c r="AC109" s="23"/>
      <c r="AD109" s="23"/>
    </row>
    <row r="110" spans="1:30">
      <c r="A110" s="90"/>
      <c r="B110" s="90"/>
      <c r="C110" s="90"/>
      <c r="D110" s="90"/>
      <c r="E110" s="90"/>
      <c r="F110" s="90"/>
      <c r="G110" s="90"/>
      <c r="H110" s="90"/>
      <c r="I110" s="90"/>
      <c r="J110" s="90"/>
      <c r="K110" s="90"/>
      <c r="L110" s="13"/>
      <c r="M110" s="13"/>
      <c r="O110" s="8"/>
      <c r="AA110" s="8"/>
    </row>
    <row r="111" spans="1:30">
      <c r="A111" s="7" t="s">
        <v>278</v>
      </c>
      <c r="B111" s="4"/>
      <c r="C111" s="4"/>
      <c r="D111" s="4"/>
      <c r="E111" s="4"/>
      <c r="F111" s="4"/>
      <c r="G111" s="4"/>
      <c r="H111" s="4"/>
      <c r="I111" s="4"/>
      <c r="J111" s="4"/>
      <c r="K111" s="4"/>
      <c r="L111" s="140" t="s">
        <v>299</v>
      </c>
      <c r="M111" s="5">
        <f>VLOOKUP(L111,'Drop Down Options'!$D$76:$E$81,2,FALSE)</f>
        <v>0</v>
      </c>
      <c r="O111" s="8"/>
      <c r="P111" s="170" t="s">
        <v>280</v>
      </c>
      <c r="Q111" s="170"/>
      <c r="X111" s="171"/>
      <c r="Y111" s="171"/>
      <c r="AA111" s="8"/>
      <c r="AB111" s="4" t="s">
        <v>281</v>
      </c>
    </row>
    <row r="112" spans="1:30">
      <c r="A112" s="167" t="s">
        <v>282</v>
      </c>
      <c r="B112" s="167"/>
      <c r="C112" s="167"/>
      <c r="D112" s="167"/>
      <c r="E112" s="167"/>
      <c r="F112" s="167"/>
      <c r="G112" s="167"/>
      <c r="H112" s="167"/>
      <c r="I112" s="167"/>
      <c r="J112" s="167"/>
      <c r="K112" s="167"/>
      <c r="L112" s="5"/>
      <c r="M112" s="5"/>
      <c r="O112" s="8"/>
      <c r="P112" s="170"/>
      <c r="Q112" s="170"/>
      <c r="X112" s="171"/>
      <c r="Y112" s="171"/>
      <c r="AA112" s="8"/>
    </row>
    <row r="113" spans="1:33">
      <c r="A113" s="167"/>
      <c r="B113" s="167"/>
      <c r="C113" s="167"/>
      <c r="D113" s="167"/>
      <c r="E113" s="167"/>
      <c r="F113" s="167"/>
      <c r="G113" s="167"/>
      <c r="H113" s="167"/>
      <c r="I113" s="167"/>
      <c r="J113" s="167"/>
      <c r="K113" s="167"/>
      <c r="L113" s="5"/>
      <c r="M113" s="5"/>
      <c r="O113" s="8"/>
      <c r="P113" s="170"/>
      <c r="Q113" s="170"/>
      <c r="X113" s="171"/>
      <c r="Y113" s="171"/>
      <c r="AA113" s="8"/>
    </row>
    <row r="114" spans="1:33">
      <c r="A114" s="167"/>
      <c r="B114" s="167"/>
      <c r="C114" s="167"/>
      <c r="D114" s="167"/>
      <c r="E114" s="167"/>
      <c r="F114" s="167"/>
      <c r="G114" s="167"/>
      <c r="H114" s="167"/>
      <c r="I114" s="167"/>
      <c r="J114" s="167"/>
      <c r="K114" s="167"/>
      <c r="L114" s="5"/>
      <c r="M114" s="5"/>
      <c r="O114" s="8"/>
      <c r="P114" s="170"/>
      <c r="Q114" s="170"/>
      <c r="X114" s="171"/>
      <c r="Y114" s="171"/>
      <c r="AA114" s="8"/>
    </row>
    <row r="115" spans="1:33">
      <c r="A115" s="90"/>
      <c r="B115" s="90"/>
      <c r="C115" s="90"/>
      <c r="D115" s="90"/>
      <c r="E115" s="90"/>
      <c r="F115" s="90"/>
      <c r="G115" s="90"/>
      <c r="H115" s="90"/>
      <c r="I115" s="90"/>
      <c r="J115" s="90"/>
      <c r="K115" s="90"/>
      <c r="L115" s="5"/>
      <c r="M115" s="5"/>
      <c r="O115" s="8"/>
      <c r="P115" s="170"/>
      <c r="Q115" s="170"/>
      <c r="X115" s="171"/>
      <c r="Y115" s="171"/>
      <c r="AA115" s="8"/>
      <c r="AB115" s="165"/>
      <c r="AC115" s="165"/>
      <c r="AD115" s="165"/>
    </row>
    <row r="116" spans="1:33">
      <c r="A116" s="90"/>
      <c r="B116" s="90"/>
      <c r="C116" s="90"/>
      <c r="D116" s="90"/>
      <c r="E116" s="90"/>
      <c r="F116" s="90"/>
      <c r="G116" s="90"/>
      <c r="H116" s="90"/>
      <c r="I116" s="90"/>
      <c r="J116" s="90"/>
      <c r="K116" s="90"/>
      <c r="L116" s="5"/>
      <c r="M116" s="5"/>
      <c r="O116" s="8"/>
      <c r="P116" s="170"/>
      <c r="Q116" s="170"/>
      <c r="X116" s="171"/>
      <c r="Y116" s="171"/>
      <c r="AA116" s="8"/>
      <c r="AB116" s="165"/>
      <c r="AC116" s="165"/>
      <c r="AD116" s="165"/>
    </row>
    <row r="117" spans="1:33">
      <c r="A117" s="90"/>
      <c r="B117" s="90"/>
      <c r="C117" s="90"/>
      <c r="D117" s="90"/>
      <c r="E117" s="90"/>
      <c r="F117" s="90"/>
      <c r="G117" s="90"/>
      <c r="H117" s="90"/>
      <c r="I117" s="90"/>
      <c r="J117" s="90"/>
      <c r="K117" s="90"/>
      <c r="L117" s="5"/>
      <c r="M117" s="5"/>
      <c r="O117" s="8"/>
      <c r="P117" s="170"/>
      <c r="Q117" s="170"/>
      <c r="X117" s="171"/>
      <c r="Y117" s="171"/>
      <c r="AA117" s="8"/>
      <c r="AB117" s="165"/>
      <c r="AC117" s="165"/>
      <c r="AD117" s="165"/>
    </row>
    <row r="118" spans="1:33">
      <c r="A118" s="90"/>
      <c r="B118" s="90"/>
      <c r="C118" s="90"/>
      <c r="D118" s="90"/>
      <c r="E118" s="90"/>
      <c r="F118" s="90"/>
      <c r="G118" s="90"/>
      <c r="H118" s="90"/>
      <c r="I118" s="90"/>
      <c r="J118" s="90"/>
      <c r="K118" s="90"/>
      <c r="L118" s="5"/>
      <c r="M118" s="5"/>
      <c r="O118" s="8"/>
      <c r="P118" s="170"/>
      <c r="Q118" s="170"/>
      <c r="X118" s="171"/>
      <c r="Y118" s="171"/>
      <c r="AA118" s="8"/>
      <c r="AB118" s="165"/>
      <c r="AC118" s="165"/>
      <c r="AD118" s="165"/>
    </row>
    <row r="119" spans="1:33">
      <c r="A119" s="90"/>
      <c r="B119" s="90"/>
      <c r="C119" s="90"/>
      <c r="D119" s="90"/>
      <c r="E119" s="90"/>
      <c r="F119" s="90"/>
      <c r="G119" s="90"/>
      <c r="H119" s="90"/>
      <c r="I119" s="90"/>
      <c r="J119" s="90"/>
      <c r="K119" s="90"/>
      <c r="L119" s="5"/>
      <c r="M119" s="5"/>
      <c r="O119" s="8"/>
      <c r="P119" s="170"/>
      <c r="Q119" s="170"/>
      <c r="X119" s="171"/>
      <c r="Y119" s="171"/>
      <c r="AA119" s="8"/>
      <c r="AB119" s="169"/>
      <c r="AC119" s="169"/>
      <c r="AD119" s="169"/>
    </row>
    <row r="120" spans="1:33">
      <c r="A120" s="90"/>
      <c r="B120" s="90"/>
      <c r="C120" s="90"/>
      <c r="D120" s="90"/>
      <c r="E120" s="90"/>
      <c r="F120" s="90"/>
      <c r="G120" s="90"/>
      <c r="H120" s="90"/>
      <c r="I120" s="90"/>
      <c r="J120" s="90"/>
      <c r="K120" s="90"/>
      <c r="L120" s="5"/>
      <c r="M120" s="5"/>
      <c r="O120" s="8"/>
      <c r="P120" s="170"/>
      <c r="Q120" s="170"/>
      <c r="X120" s="171"/>
      <c r="Y120" s="171"/>
      <c r="AA120" s="8"/>
    </row>
    <row r="121" spans="1:33">
      <c r="A121" s="90"/>
      <c r="B121" s="90"/>
      <c r="C121" s="90"/>
      <c r="D121" s="90"/>
      <c r="E121" s="90"/>
      <c r="F121" s="90"/>
      <c r="G121" s="90"/>
      <c r="H121" s="90"/>
      <c r="I121" s="90"/>
      <c r="J121" s="90"/>
      <c r="K121" s="90"/>
      <c r="L121" s="5"/>
      <c r="M121" s="5"/>
      <c r="O121" s="8"/>
      <c r="P121" s="170"/>
      <c r="Q121" s="170"/>
      <c r="X121" s="171"/>
      <c r="Y121" s="171"/>
      <c r="AA121" s="8"/>
    </row>
    <row r="122" spans="1:33">
      <c r="A122" s="36"/>
      <c r="B122" s="36"/>
      <c r="C122" s="36"/>
      <c r="D122" s="36"/>
      <c r="E122" s="36"/>
      <c r="F122" s="36"/>
      <c r="G122" s="36"/>
      <c r="H122" s="36"/>
      <c r="I122" s="36"/>
      <c r="J122" s="36"/>
      <c r="K122" s="36"/>
      <c r="L122" s="21"/>
      <c r="M122" s="21"/>
      <c r="N122" s="21"/>
      <c r="O122" s="34"/>
      <c r="P122" s="23"/>
      <c r="Q122" s="23"/>
      <c r="R122" s="23"/>
      <c r="S122" s="23"/>
      <c r="T122" s="23"/>
      <c r="U122" s="23"/>
      <c r="V122" s="23"/>
      <c r="W122" s="23"/>
      <c r="X122" s="23"/>
      <c r="Y122" s="23"/>
      <c r="Z122" s="23"/>
      <c r="AA122" s="34"/>
      <c r="AB122" s="23"/>
      <c r="AC122" s="23"/>
      <c r="AD122" s="23"/>
    </row>
    <row r="123" spans="1:33">
      <c r="A123" s="89"/>
      <c r="B123" s="89"/>
      <c r="C123" s="89"/>
      <c r="D123" s="89"/>
      <c r="E123" s="89"/>
      <c r="F123" s="89"/>
      <c r="G123" s="30"/>
      <c r="H123" s="89"/>
      <c r="I123" s="89"/>
      <c r="J123" s="89"/>
      <c r="K123" s="89"/>
      <c r="L123" s="82"/>
      <c r="M123" s="5"/>
      <c r="N123" s="17"/>
    </row>
    <row r="124" spans="1:33" s="44" customFormat="1" ht="15.75">
      <c r="A124" s="41" t="s">
        <v>44</v>
      </c>
      <c r="B124" s="42"/>
      <c r="C124" s="42"/>
      <c r="D124" s="42"/>
      <c r="E124" s="42"/>
      <c r="F124" s="42"/>
      <c r="G124" s="42"/>
      <c r="H124" s="42"/>
      <c r="I124" s="42"/>
      <c r="J124" s="42"/>
      <c r="K124" s="42"/>
      <c r="L124" s="51"/>
      <c r="M124" s="45" t="s">
        <v>283</v>
      </c>
      <c r="N124" s="47"/>
      <c r="O124" s="43"/>
      <c r="P124" s="43"/>
      <c r="Q124" s="43"/>
      <c r="R124" s="43"/>
      <c r="S124" s="43"/>
      <c r="T124" s="43"/>
      <c r="U124" s="43"/>
      <c r="V124" s="43"/>
      <c r="W124" s="43"/>
      <c r="X124" s="43"/>
      <c r="Y124" s="43"/>
      <c r="Z124" s="43"/>
      <c r="AA124" s="43"/>
      <c r="AB124" s="43"/>
      <c r="AC124" s="43"/>
      <c r="AD124" s="43"/>
      <c r="AE124" s="43"/>
      <c r="AF124" s="43"/>
      <c r="AG124" s="43"/>
    </row>
    <row r="125" spans="1:33" s="44" customFormat="1" ht="15.75">
      <c r="A125" s="45" t="s">
        <v>1</v>
      </c>
      <c r="B125" s="43"/>
      <c r="C125" s="43"/>
      <c r="D125" s="43"/>
      <c r="E125" s="43"/>
      <c r="F125" s="43"/>
      <c r="G125" s="43"/>
      <c r="H125" s="150" t="str">
        <f>IF(M125&lt;'Drop Down Options'!C87,'Drop Down Options'!D86,IF(M125&lt;='Drop Down Options'!C87,'Drop Down Options'!D87,IF(M125&lt;='Drop Down Options'!C88,'Drop Down Options'!D88,IF(M125&lt;='Drop Down Options'!C89,'Drop Down Options'!D89,'Drop Down Options'!D90))))</f>
        <v>VERY LOW</v>
      </c>
      <c r="I125" s="43"/>
      <c r="J125" s="43"/>
      <c r="K125" s="43"/>
      <c r="L125" s="47"/>
      <c r="M125" s="46">
        <f>M20+M33+M47+MAX(M6,M59)+M72+M98+M111</f>
        <v>5</v>
      </c>
      <c r="N125" s="47"/>
      <c r="O125" s="43"/>
      <c r="P125" s="43"/>
      <c r="Q125" s="43"/>
      <c r="R125" s="43"/>
      <c r="S125" s="43"/>
      <c r="T125" s="43"/>
      <c r="U125" s="43"/>
      <c r="V125" s="43"/>
      <c r="W125" s="43"/>
      <c r="X125" s="43"/>
      <c r="Y125" s="43"/>
      <c r="Z125" s="43"/>
      <c r="AA125" s="43"/>
      <c r="AB125" s="43"/>
      <c r="AC125" s="43"/>
      <c r="AD125" s="43"/>
      <c r="AE125" s="43"/>
      <c r="AF125" s="43"/>
      <c r="AG125" s="43"/>
    </row>
    <row r="126" spans="1:33" s="44" customFormat="1" ht="15.75">
      <c r="A126" s="45" t="s">
        <v>43</v>
      </c>
      <c r="B126" s="43"/>
      <c r="C126" s="43"/>
      <c r="D126" s="43"/>
      <c r="E126" s="43"/>
      <c r="F126" s="43"/>
      <c r="G126" s="43"/>
      <c r="H126" s="152" t="str">
        <f>VLOOKUP(H125,'Drop Down Options'!$D$86:$F$90,3,FALSE)</f>
        <v>very unlikely given the baseline conditions observed over the restoration area</v>
      </c>
      <c r="I126" s="43"/>
      <c r="J126" s="43"/>
      <c r="K126" s="43"/>
      <c r="L126" s="47"/>
      <c r="M126" s="46"/>
      <c r="N126" s="47"/>
      <c r="O126" s="43"/>
      <c r="P126" s="43"/>
      <c r="Q126" s="43"/>
      <c r="R126" s="43"/>
      <c r="S126" s="43"/>
      <c r="T126" s="43"/>
      <c r="U126" s="43"/>
      <c r="V126" s="43"/>
      <c r="W126" s="43"/>
      <c r="X126" s="43"/>
      <c r="Y126" s="43"/>
      <c r="Z126" s="43"/>
      <c r="AA126" s="43"/>
      <c r="AB126" s="43"/>
      <c r="AC126" s="43"/>
      <c r="AD126" s="43"/>
      <c r="AE126" s="43"/>
      <c r="AF126" s="43"/>
      <c r="AG126" s="43"/>
    </row>
    <row r="127" spans="1:33" s="44" customFormat="1" ht="15.75">
      <c r="A127" s="45" t="s">
        <v>3</v>
      </c>
      <c r="B127" s="43"/>
      <c r="C127" s="43"/>
      <c r="D127" s="43"/>
      <c r="E127" s="43"/>
      <c r="F127" s="43"/>
      <c r="G127" s="43"/>
      <c r="H127" s="153" t="str">
        <f>VLOOKUP(H125,'Drop Down Options'!$D$86:$F$90,2,FALSE)</f>
        <v>MINOR INSTABILITY</v>
      </c>
      <c r="I127" s="43"/>
      <c r="J127" s="43"/>
      <c r="K127" s="43"/>
      <c r="L127" s="46"/>
      <c r="M127" s="46"/>
      <c r="N127" s="46"/>
      <c r="O127" s="43"/>
      <c r="P127" s="43"/>
      <c r="Q127" s="43"/>
      <c r="R127" s="43"/>
      <c r="S127" s="43"/>
      <c r="T127" s="43"/>
      <c r="U127" s="43"/>
      <c r="V127" s="43"/>
      <c r="W127" s="43"/>
      <c r="X127" s="43"/>
      <c r="Y127" s="43"/>
      <c r="Z127" s="43"/>
      <c r="AA127" s="43"/>
      <c r="AB127" s="43"/>
      <c r="AC127" s="43"/>
      <c r="AD127" s="43"/>
      <c r="AE127" s="43"/>
      <c r="AF127" s="43"/>
      <c r="AG127" s="43"/>
    </row>
    <row r="128" spans="1:33" s="44" customFormat="1" ht="15.75">
      <c r="A128" s="43"/>
      <c r="B128" s="43"/>
      <c r="C128" s="43"/>
      <c r="D128" s="43"/>
      <c r="E128" s="43"/>
      <c r="F128" s="43"/>
      <c r="G128" s="43"/>
      <c r="H128" s="43"/>
      <c r="I128" s="43"/>
      <c r="J128" s="43"/>
      <c r="K128" s="43"/>
      <c r="L128" s="46"/>
      <c r="M128" s="46"/>
      <c r="N128" s="46"/>
      <c r="O128" s="43"/>
      <c r="P128" s="43"/>
      <c r="Q128" s="43"/>
      <c r="R128" s="43"/>
      <c r="S128" s="43"/>
      <c r="T128" s="43"/>
      <c r="U128" s="43"/>
      <c r="V128" s="43"/>
      <c r="W128" s="43"/>
      <c r="X128" s="43"/>
      <c r="Y128" s="43"/>
      <c r="Z128" s="43"/>
      <c r="AA128" s="43"/>
      <c r="AB128" s="43"/>
      <c r="AC128" s="43"/>
      <c r="AD128" s="43"/>
      <c r="AE128" s="43"/>
      <c r="AF128" s="43"/>
      <c r="AG128" s="43"/>
    </row>
    <row r="129" spans="1:14" s="4" customFormat="1">
      <c r="A129" s="6"/>
      <c r="L129" s="5"/>
      <c r="M129" s="5"/>
      <c r="N129" s="5"/>
    </row>
    <row r="130" spans="1:14" s="4" customFormat="1">
      <c r="L130" s="5"/>
      <c r="M130" s="5"/>
      <c r="N130" s="5"/>
    </row>
    <row r="131" spans="1:14" s="4" customFormat="1">
      <c r="L131" s="5"/>
      <c r="M131" s="5"/>
      <c r="N131" s="5"/>
    </row>
    <row r="132" spans="1:14" s="4" customFormat="1">
      <c r="L132" s="5"/>
      <c r="M132" s="5"/>
      <c r="N132" s="5"/>
    </row>
    <row r="133" spans="1:14" s="4" customFormat="1">
      <c r="L133" s="5"/>
      <c r="M133" s="5"/>
      <c r="N133" s="5"/>
    </row>
    <row r="134" spans="1:14" s="4" customFormat="1">
      <c r="L134" s="5"/>
      <c r="M134" s="5"/>
      <c r="N134" s="5"/>
    </row>
    <row r="135" spans="1:14" s="4" customFormat="1">
      <c r="L135" s="5"/>
      <c r="M135" s="5"/>
      <c r="N135" s="5"/>
    </row>
    <row r="136" spans="1:14" s="4" customFormat="1">
      <c r="L136" s="5"/>
      <c r="M136" s="5"/>
      <c r="N136" s="5"/>
    </row>
    <row r="137" spans="1:14" s="4" customFormat="1">
      <c r="L137" s="5"/>
      <c r="M137" s="5"/>
      <c r="N137" s="5"/>
    </row>
    <row r="138" spans="1:14" s="4" customFormat="1">
      <c r="L138" s="5"/>
      <c r="M138" s="5"/>
      <c r="N138" s="5"/>
    </row>
    <row r="139" spans="1:14" s="4" customFormat="1">
      <c r="L139" s="5"/>
      <c r="M139" s="5"/>
      <c r="N139" s="5"/>
    </row>
    <row r="140" spans="1:14" s="4" customFormat="1">
      <c r="L140" s="5"/>
      <c r="M140" s="5"/>
      <c r="N140" s="5"/>
    </row>
    <row r="141" spans="1:14" s="4" customFormat="1">
      <c r="L141" s="5"/>
      <c r="M141" s="5"/>
      <c r="N141" s="5"/>
    </row>
    <row r="142" spans="1:14" s="4" customFormat="1">
      <c r="L142" s="5"/>
      <c r="M142" s="5"/>
      <c r="N142" s="5"/>
    </row>
    <row r="143" spans="1:14" s="4" customFormat="1">
      <c r="L143" s="5"/>
      <c r="M143" s="5"/>
      <c r="N143" s="5"/>
    </row>
    <row r="144" spans="1:14" s="4" customFormat="1">
      <c r="L144" s="5"/>
      <c r="M144" s="5"/>
      <c r="N144" s="5"/>
    </row>
    <row r="145" spans="12:14" s="4" customFormat="1">
      <c r="L145" s="5"/>
      <c r="M145" s="5"/>
      <c r="N145" s="5"/>
    </row>
    <row r="146" spans="12:14" s="4" customFormat="1">
      <c r="L146" s="5"/>
      <c r="M146" s="5"/>
      <c r="N146" s="5"/>
    </row>
    <row r="147" spans="12:14" s="4" customFormat="1">
      <c r="L147" s="5"/>
      <c r="M147" s="5"/>
      <c r="N147" s="5"/>
    </row>
    <row r="148" spans="12:14" s="4" customFormat="1">
      <c r="L148" s="5"/>
      <c r="M148" s="5"/>
      <c r="N148" s="5"/>
    </row>
    <row r="149" spans="12:14" s="4" customFormat="1">
      <c r="L149" s="5"/>
      <c r="M149" s="5"/>
      <c r="N149" s="5"/>
    </row>
    <row r="150" spans="12:14" s="4" customFormat="1">
      <c r="L150" s="5"/>
      <c r="M150" s="5"/>
      <c r="N150" s="5"/>
    </row>
    <row r="151" spans="12:14" s="4" customFormat="1">
      <c r="L151" s="5"/>
      <c r="M151" s="5"/>
      <c r="N151" s="5"/>
    </row>
    <row r="152" spans="12:14" s="4" customFormat="1">
      <c r="L152" s="5"/>
      <c r="M152" s="5"/>
      <c r="N152" s="5"/>
    </row>
    <row r="153" spans="12:14" s="4" customFormat="1">
      <c r="L153" s="5"/>
      <c r="M153" s="5"/>
      <c r="N153" s="5"/>
    </row>
    <row r="154" spans="12:14" s="4" customFormat="1">
      <c r="L154" s="5"/>
      <c r="M154" s="5"/>
      <c r="N154" s="5"/>
    </row>
    <row r="155" spans="12:14" s="4" customFormat="1">
      <c r="L155" s="5"/>
      <c r="M155" s="5"/>
      <c r="N155" s="5"/>
    </row>
    <row r="156" spans="12:14" s="4" customFormat="1">
      <c r="L156" s="5"/>
      <c r="M156" s="5"/>
      <c r="N156" s="5"/>
    </row>
    <row r="157" spans="12:14" s="4" customFormat="1">
      <c r="L157" s="5"/>
      <c r="M157" s="5"/>
      <c r="N157" s="5"/>
    </row>
    <row r="158" spans="12:14" s="4" customFormat="1">
      <c r="L158" s="5"/>
      <c r="M158" s="5"/>
      <c r="N158" s="5"/>
    </row>
    <row r="159" spans="12:14" s="4" customFormat="1">
      <c r="L159" s="5"/>
      <c r="M159" s="5"/>
      <c r="N159" s="5"/>
    </row>
    <row r="160" spans="12:14" s="4" customFormat="1">
      <c r="L160" s="5"/>
      <c r="M160" s="5"/>
      <c r="N160" s="5"/>
    </row>
    <row r="161" spans="12:14" s="4" customFormat="1">
      <c r="L161" s="5"/>
      <c r="M161" s="5"/>
      <c r="N161" s="5"/>
    </row>
    <row r="162" spans="12:14" s="4" customFormat="1">
      <c r="L162" s="5"/>
      <c r="M162" s="5"/>
      <c r="N162" s="5"/>
    </row>
    <row r="163" spans="12:14" s="4" customFormat="1">
      <c r="L163" s="5"/>
      <c r="M163" s="5"/>
      <c r="N163" s="5"/>
    </row>
    <row r="164" spans="12:14" s="4" customFormat="1">
      <c r="L164" s="5"/>
      <c r="M164" s="5"/>
      <c r="N164" s="5"/>
    </row>
    <row r="165" spans="12:14" s="4" customFormat="1">
      <c r="L165" s="5"/>
      <c r="M165" s="5"/>
      <c r="N165" s="5"/>
    </row>
    <row r="166" spans="12:14" s="4" customFormat="1">
      <c r="L166" s="5"/>
      <c r="M166" s="5"/>
      <c r="N166" s="5"/>
    </row>
    <row r="167" spans="12:14" s="4" customFormat="1">
      <c r="L167" s="5"/>
      <c r="M167" s="5"/>
      <c r="N167" s="5"/>
    </row>
    <row r="168" spans="12:14" s="4" customFormat="1">
      <c r="L168" s="5"/>
      <c r="M168" s="5"/>
      <c r="N168" s="5"/>
    </row>
    <row r="169" spans="12:14" s="4" customFormat="1">
      <c r="L169" s="5"/>
      <c r="M169" s="5"/>
      <c r="N169" s="5"/>
    </row>
    <row r="170" spans="12:14" s="4" customFormat="1">
      <c r="L170" s="5"/>
      <c r="M170" s="5"/>
      <c r="N170" s="5"/>
    </row>
    <row r="171" spans="12:14" s="4" customFormat="1">
      <c r="L171" s="5"/>
      <c r="M171" s="5"/>
      <c r="N171" s="5"/>
    </row>
    <row r="172" spans="12:14" s="4" customFormat="1">
      <c r="L172" s="5"/>
      <c r="M172" s="5"/>
      <c r="N172" s="5"/>
    </row>
    <row r="173" spans="12:14" s="4" customFormat="1">
      <c r="L173" s="5"/>
      <c r="M173" s="5"/>
      <c r="N173" s="5"/>
    </row>
    <row r="174" spans="12:14" s="4" customFormat="1">
      <c r="L174" s="5"/>
      <c r="M174" s="5"/>
      <c r="N174" s="5"/>
    </row>
    <row r="175" spans="12:14" s="4" customFormat="1">
      <c r="L175" s="5"/>
      <c r="M175" s="5"/>
      <c r="N175" s="5"/>
    </row>
    <row r="176" spans="12:14" s="4" customFormat="1">
      <c r="L176" s="5"/>
      <c r="M176" s="5"/>
      <c r="N176" s="5"/>
    </row>
    <row r="177" spans="12:14" s="4" customFormat="1">
      <c r="L177" s="5"/>
      <c r="M177" s="5"/>
      <c r="N177" s="5"/>
    </row>
    <row r="178" spans="12:14" s="4" customFormat="1">
      <c r="L178" s="5"/>
      <c r="M178" s="5"/>
      <c r="N178" s="5"/>
    </row>
    <row r="179" spans="12:14" s="4" customFormat="1">
      <c r="L179" s="5"/>
      <c r="M179" s="5"/>
      <c r="N179" s="5"/>
    </row>
    <row r="180" spans="12:14" s="4" customFormat="1">
      <c r="L180" s="5"/>
      <c r="M180" s="5"/>
      <c r="N180" s="5"/>
    </row>
    <row r="181" spans="12:14" s="4" customFormat="1">
      <c r="L181" s="5"/>
      <c r="M181" s="5"/>
      <c r="N181" s="5"/>
    </row>
    <row r="182" spans="12:14" s="4" customFormat="1">
      <c r="L182" s="5"/>
      <c r="M182" s="5"/>
      <c r="N182" s="5"/>
    </row>
    <row r="183" spans="12:14" s="4" customFormat="1">
      <c r="L183" s="5"/>
      <c r="M183" s="5"/>
      <c r="N183" s="5"/>
    </row>
    <row r="184" spans="12:14" s="4" customFormat="1">
      <c r="L184" s="5"/>
      <c r="M184" s="5"/>
      <c r="N184" s="5"/>
    </row>
    <row r="185" spans="12:14" s="4" customFormat="1">
      <c r="L185" s="5"/>
      <c r="M185" s="5"/>
      <c r="N185" s="5"/>
    </row>
    <row r="186" spans="12:14" s="4" customFormat="1">
      <c r="L186" s="5"/>
      <c r="M186" s="5"/>
      <c r="N186" s="5"/>
    </row>
    <row r="187" spans="12:14" s="4" customFormat="1">
      <c r="L187" s="5"/>
      <c r="M187" s="5"/>
      <c r="N187" s="5"/>
    </row>
    <row r="188" spans="12:14" s="4" customFormat="1">
      <c r="L188" s="5"/>
      <c r="M188" s="5"/>
      <c r="N188" s="5"/>
    </row>
    <row r="189" spans="12:14" s="4" customFormat="1">
      <c r="L189" s="5"/>
      <c r="M189" s="5"/>
      <c r="N189" s="5"/>
    </row>
    <row r="190" spans="12:14" s="4" customFormat="1">
      <c r="L190" s="5"/>
      <c r="M190" s="5"/>
      <c r="N190" s="5"/>
    </row>
    <row r="191" spans="12:14" s="4" customFormat="1">
      <c r="L191" s="5"/>
      <c r="M191" s="5"/>
      <c r="N191" s="5"/>
    </row>
  </sheetData>
  <sheetProtection algorithmName="SHA-512" hashValue="D1FGQU156fJaxVamVfSQabCx9mgq1NnpWVmJZwUdP2jYpgrGdoZGQrBPKMqL7SYUtadl/z81LHhabNp+lEEW+A==" saltValue="Mn6yq7wCiZRw2RoQe3m6qw==" spinCount="100000" sheet="1" objects="1" scenarios="1"/>
  <mergeCells count="30">
    <mergeCell ref="AB102:AD105"/>
    <mergeCell ref="AB106:AD106"/>
    <mergeCell ref="P111:Q121"/>
    <mergeCell ref="X111:Y121"/>
    <mergeCell ref="AB115:AD118"/>
    <mergeCell ref="AB119:AD119"/>
    <mergeCell ref="AC48:AE48"/>
    <mergeCell ref="AB50:AD52"/>
    <mergeCell ref="AB54:AD54"/>
    <mergeCell ref="P59:Q67"/>
    <mergeCell ref="P72:Q80"/>
    <mergeCell ref="AB22:AD30"/>
    <mergeCell ref="P33:R43"/>
    <mergeCell ref="U33:V41"/>
    <mergeCell ref="A34:K37"/>
    <mergeCell ref="AB37:AD40"/>
    <mergeCell ref="AB41:AD41"/>
    <mergeCell ref="A21:K23"/>
    <mergeCell ref="A60:K62"/>
    <mergeCell ref="A73:K75"/>
    <mergeCell ref="A86:K88"/>
    <mergeCell ref="A112:K114"/>
    <mergeCell ref="A7:K8"/>
    <mergeCell ref="A99:K101"/>
    <mergeCell ref="P98:Y100"/>
    <mergeCell ref="P16:R17"/>
    <mergeCell ref="P20:Q24"/>
    <mergeCell ref="U20:V24"/>
    <mergeCell ref="P47:Q54"/>
    <mergeCell ref="U47:V56"/>
  </mergeCells>
  <conditionalFormatting sqref="H125">
    <cfRule type="cellIs" dxfId="56" priority="1" operator="equal">
      <formula>"VERY HIGH"</formula>
    </cfRule>
    <cfRule type="cellIs" dxfId="55" priority="2" operator="equal">
      <formula>"HIGH"</formula>
    </cfRule>
    <cfRule type="cellIs" dxfId="54" priority="3" operator="equal">
      <formula>"MODERATE"</formula>
    </cfRule>
    <cfRule type="cellIs" dxfId="53" priority="4" operator="equal">
      <formula>"LOW"</formula>
    </cfRule>
    <cfRule type="cellIs" dxfId="52" priority="5" operator="equal">
      <formula>"VERY LOW"</formula>
    </cfRule>
  </conditionalFormatting>
  <hyperlinks>
    <hyperlink ref="A51" r:id="rId1" xr:uid="{00000000-0004-0000-0100-000000000000}"/>
    <hyperlink ref="AB41:AD41" r:id="rId2" display="GE / MM Guide" xr:uid="{00000000-0004-0000-0100-000001000000}"/>
    <hyperlink ref="AB106:AD106" r:id="rId3" display="GE / MM Guide" xr:uid="{00000000-0004-0000-0100-000002000000}"/>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8">
        <x14:dataValidation type="list" showInputMessage="1" showErrorMessage="1" xr:uid="{00000000-0002-0000-0100-000000000000}">
          <x14:formula1>
            <xm:f>'Drop Down Options'!$D$7:$D$8</xm:f>
          </x14:formula1>
          <xm:sqref>L6</xm:sqref>
        </x14:dataValidation>
        <x14:dataValidation type="list" allowBlank="1" showInputMessage="1" showErrorMessage="1" xr:uid="{00000000-0002-0000-0100-000001000000}">
          <x14:formula1>
            <xm:f>'Drop Down Options'!$D$24:$D$43</xm:f>
          </x14:formula1>
          <xm:sqref>L20</xm:sqref>
        </x14:dataValidation>
        <x14:dataValidation type="list" allowBlank="1" showInputMessage="1" showErrorMessage="1" xr:uid="{00000000-0002-0000-0100-000002000000}">
          <x14:formula1>
            <xm:f>'Drop Down Options'!$D$20:$D$21</xm:f>
          </x14:formula1>
          <xm:sqref>L33</xm:sqref>
        </x14:dataValidation>
        <x14:dataValidation type="list" allowBlank="1" showInputMessage="1" showErrorMessage="1" xr:uid="{00000000-0002-0000-0100-000003000000}">
          <x14:formula1>
            <xm:f>'Drop Down Options'!$D$46:$D$49</xm:f>
          </x14:formula1>
          <xm:sqref>L47</xm:sqref>
        </x14:dataValidation>
        <x14:dataValidation type="list" allowBlank="1" showInputMessage="1" showErrorMessage="1" xr:uid="{00000000-0002-0000-0100-000004000000}">
          <x14:formula1>
            <xm:f>'Drop Down Options'!$D$52:$D$58</xm:f>
          </x14:formula1>
          <xm:sqref>L59</xm:sqref>
        </x14:dataValidation>
        <x14:dataValidation type="list" allowBlank="1" showInputMessage="1" showErrorMessage="1" xr:uid="{00000000-0002-0000-0100-000005000000}">
          <x14:formula1>
            <xm:f>'Drop Down Options'!$D$61:$D$67</xm:f>
          </x14:formula1>
          <xm:sqref>L72</xm:sqref>
        </x14:dataValidation>
        <x14:dataValidation type="list" allowBlank="1" showInputMessage="1" showErrorMessage="1" xr:uid="{00000000-0002-0000-0100-000006000000}">
          <x14:formula1>
            <xm:f>'Drop Down Options'!$D$71:$D$73</xm:f>
          </x14:formula1>
          <xm:sqref>L98</xm:sqref>
        </x14:dataValidation>
        <x14:dataValidation type="list" allowBlank="1" showInputMessage="1" showErrorMessage="1" xr:uid="{00000000-0002-0000-0100-000007000000}">
          <x14:formula1>
            <xm:f>'Drop Down Options'!$D$76:$D$81</xm:f>
          </x14:formula1>
          <xm:sqref>L111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497"/>
  <sheetViews>
    <sheetView workbookViewId="0">
      <selection activeCell="B17" sqref="B17"/>
    </sheetView>
  </sheetViews>
  <sheetFormatPr defaultRowHeight="15"/>
  <cols>
    <col min="1" max="1" width="45.7109375" bestFit="1" customWidth="1"/>
    <col min="2" max="2" width="10.28515625" customWidth="1"/>
    <col min="3" max="3" width="11.85546875" customWidth="1"/>
    <col min="4" max="4" width="1.85546875" style="4" customWidth="1"/>
    <col min="5" max="5" width="63.85546875" customWidth="1"/>
    <col min="6" max="6" width="15.140625" style="2" hidden="1" customWidth="1"/>
    <col min="7" max="7" width="9.140625" hidden="1" customWidth="1"/>
    <col min="10" max="36" width="9.140625" style="4"/>
  </cols>
  <sheetData>
    <row r="1" spans="1:9" ht="18.75">
      <c r="A1" s="3" t="s">
        <v>59</v>
      </c>
      <c r="B1" s="3"/>
      <c r="C1" s="4"/>
      <c r="E1" s="4"/>
      <c r="F1" s="5"/>
      <c r="G1" s="4"/>
      <c r="H1" s="4"/>
      <c r="I1" s="4"/>
    </row>
    <row r="2" spans="1:9" ht="18.75">
      <c r="A2" s="3"/>
      <c r="B2" s="3"/>
      <c r="C2" s="4"/>
      <c r="E2" s="4"/>
      <c r="F2" s="5"/>
      <c r="G2" s="4"/>
      <c r="H2" s="4"/>
      <c r="I2" s="4"/>
    </row>
    <row r="3" spans="1:9" hidden="1">
      <c r="A3" s="18"/>
      <c r="B3" s="4"/>
      <c r="C3" s="4"/>
      <c r="E3" s="4"/>
      <c r="F3" s="5"/>
      <c r="G3" s="4"/>
      <c r="H3" s="4"/>
      <c r="I3" s="4"/>
    </row>
    <row r="4" spans="1:9">
      <c r="A4" s="7" t="s">
        <v>20</v>
      </c>
      <c r="B4" s="7"/>
      <c r="C4" s="4"/>
      <c r="E4" s="4"/>
      <c r="F4" s="5"/>
      <c r="G4" s="4"/>
      <c r="H4" s="4"/>
      <c r="I4" s="4"/>
    </row>
    <row r="5" spans="1:9">
      <c r="A5" s="4" t="s">
        <v>45</v>
      </c>
      <c r="B5" s="4"/>
      <c r="C5" s="4"/>
      <c r="E5" s="4"/>
      <c r="F5" s="5"/>
      <c r="G5" s="4"/>
      <c r="H5" s="4"/>
      <c r="I5" s="4"/>
    </row>
    <row r="6" spans="1:9">
      <c r="A6" s="4"/>
      <c r="B6" s="4"/>
      <c r="C6" s="4"/>
      <c r="E6" s="4"/>
      <c r="F6" s="5"/>
      <c r="G6" s="4"/>
      <c r="H6" s="4"/>
      <c r="I6" s="4"/>
    </row>
    <row r="7" spans="1:9">
      <c r="A7" s="19" t="s">
        <v>90</v>
      </c>
      <c r="B7" s="20"/>
      <c r="C7" s="5"/>
      <c r="D7" s="21"/>
      <c r="E7" s="22" t="s">
        <v>55</v>
      </c>
      <c r="F7" s="5" t="s">
        <v>284</v>
      </c>
      <c r="G7" s="4"/>
      <c r="H7" s="4"/>
      <c r="I7" s="4"/>
    </row>
    <row r="8" spans="1:9">
      <c r="A8" s="4" t="s">
        <v>337</v>
      </c>
      <c r="B8" s="4"/>
      <c r="C8" s="141"/>
      <c r="D8" s="5"/>
      <c r="E8" s="147" t="str">
        <f>IF(C8="","n/a",IF(OR('1.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8" s="128">
        <f>IF(C8="",0,IF(OR('1.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8" s="4"/>
      <c r="H8" s="18"/>
      <c r="I8" s="4"/>
    </row>
    <row r="9" spans="1:9">
      <c r="A9" s="12" t="s">
        <v>338</v>
      </c>
      <c r="B9" s="4"/>
      <c r="C9" s="141"/>
      <c r="D9" s="5"/>
      <c r="E9" s="147" t="str">
        <f>IF(C9="","n/a",IF(OR('1.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9" s="128">
        <f>IF(C9="",0,IF(OR('1.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9" s="4"/>
      <c r="H9" s="18"/>
      <c r="I9" s="4"/>
    </row>
    <row r="10" spans="1:9">
      <c r="A10" s="12" t="s">
        <v>47</v>
      </c>
      <c r="B10" s="4"/>
      <c r="C10" s="141"/>
      <c r="D10" s="5"/>
      <c r="E10" s="147" t="str">
        <f>IF(C10="","n/a",IF(OR('1.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10" s="128">
        <f>IF(C10="",0,IF(OR('1.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10" s="4"/>
      <c r="H10" s="18"/>
      <c r="I10" s="4"/>
    </row>
    <row r="11" spans="1:9">
      <c r="A11" s="12" t="s">
        <v>348</v>
      </c>
      <c r="B11" s="4"/>
      <c r="C11" s="141"/>
      <c r="D11" s="5"/>
      <c r="E11" s="147" t="str">
        <f>IF(C11="","n/a",IF(OR('1.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11" s="128">
        <f>IF(C11="",0,IF(OR('1.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11" s="4"/>
      <c r="H11" s="18"/>
      <c r="I11" s="4"/>
    </row>
    <row r="12" spans="1:9">
      <c r="A12" s="12" t="s">
        <v>48</v>
      </c>
      <c r="B12" s="4"/>
      <c r="C12" s="141"/>
      <c r="D12" s="5"/>
      <c r="E12" s="147" t="str">
        <f>IF(C12="","n/a",IF(OR('1.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12" s="128">
        <f>IF(C12="",0,IF(OR('1.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12" s="4"/>
      <c r="H12" s="18"/>
      <c r="I12" s="4"/>
    </row>
    <row r="13" spans="1:9">
      <c r="A13" s="135" t="s">
        <v>339</v>
      </c>
      <c r="B13" s="4"/>
      <c r="C13" s="141"/>
      <c r="D13" s="5"/>
      <c r="E13" s="147" t="str">
        <f>IF(C13="","n/a",IF(OR('1.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13" s="128"/>
      <c r="G13" s="4"/>
      <c r="H13" s="18"/>
      <c r="I13" s="4"/>
    </row>
    <row r="14" spans="1:9">
      <c r="A14" s="136"/>
      <c r="B14" s="6"/>
      <c r="C14" s="5"/>
      <c r="D14" s="5"/>
      <c r="E14" s="147"/>
      <c r="F14" s="5"/>
      <c r="G14" s="4"/>
      <c r="H14" s="18"/>
      <c r="I14" s="4"/>
    </row>
    <row r="15" spans="1:9">
      <c r="A15" s="12" t="s">
        <v>340</v>
      </c>
      <c r="B15" s="4"/>
      <c r="C15" s="142"/>
      <c r="D15" s="5"/>
      <c r="E15" s="147" t="str">
        <f>IF(C15="","n/a",VLOOKUP(C15,'Drop Down Options'!$N$23:$P$24,3,FALSE))</f>
        <v>n/a</v>
      </c>
      <c r="F15" s="5">
        <f>IF(C15="",0,VLOOKUP(C15,'Drop Down Options'!$N$23:$P$24,2,FALSE))</f>
        <v>0</v>
      </c>
      <c r="G15" s="4"/>
      <c r="H15" s="4"/>
      <c r="I15" s="4"/>
    </row>
    <row r="16" spans="1:9">
      <c r="A16" s="12" t="s">
        <v>341</v>
      </c>
      <c r="B16" s="4"/>
      <c r="C16" s="142"/>
      <c r="D16" s="5"/>
      <c r="E16" s="147" t="str">
        <f>IF(C16="","n/a",VLOOKUP(C16,'Drop Down Options'!$N$26:$P$27,3,FALSE))</f>
        <v>n/a</v>
      </c>
      <c r="F16" s="5">
        <f>IF(C16="",0,VLOOKUP(C16,'Drop Down Options'!$N$26:$P$27,2,FALSE))</f>
        <v>0</v>
      </c>
      <c r="G16" s="4"/>
      <c r="H16" s="4"/>
      <c r="I16" s="4"/>
    </row>
    <row r="17" spans="1:9">
      <c r="A17" s="136"/>
      <c r="B17" s="6"/>
      <c r="C17" s="2"/>
      <c r="D17" s="5"/>
      <c r="E17" s="147"/>
      <c r="F17" s="5"/>
      <c r="G17" s="4"/>
      <c r="H17" s="4"/>
      <c r="I17" s="4"/>
    </row>
    <row r="18" spans="1:9">
      <c r="A18" s="12" t="s">
        <v>50</v>
      </c>
      <c r="B18" s="4"/>
      <c r="C18" s="143"/>
      <c r="D18" s="5"/>
      <c r="E18" s="147" t="str">
        <f>IF(C18="","n/a",VLOOKUP(C18,'Drop Down Options'!$N$29:$P$30,3,FALSE))</f>
        <v>n/a</v>
      </c>
      <c r="F18" s="5">
        <f>IF(C18="",0,VLOOKUP(C18,'Drop Down Options'!$N$29:$P$30,2,FALSE))</f>
        <v>0</v>
      </c>
      <c r="G18" s="4"/>
      <c r="H18" s="4"/>
      <c r="I18" s="4"/>
    </row>
    <row r="19" spans="1:9">
      <c r="A19" s="12" t="s">
        <v>349</v>
      </c>
      <c r="B19" s="4"/>
      <c r="C19" s="143"/>
      <c r="D19" s="5"/>
      <c r="E19" s="147" t="str">
        <f>IF(C19="","n/a",VLOOKUP(C19,'Drop Down Options'!$N$32:$P$33,3,FALSE))</f>
        <v>n/a</v>
      </c>
      <c r="F19" s="5">
        <f>IF(C19="",0,VLOOKUP(C19,'Drop Down Options'!$N$32:$P$33,2,FALSE))</f>
        <v>0</v>
      </c>
      <c r="G19" s="4"/>
      <c r="H19" s="4"/>
      <c r="I19" s="4"/>
    </row>
    <row r="20" spans="1:9">
      <c r="A20" s="12"/>
      <c r="B20" s="4"/>
      <c r="C20" s="5"/>
      <c r="D20" s="5"/>
      <c r="E20" s="147"/>
      <c r="F20" s="5"/>
      <c r="G20" s="4"/>
      <c r="H20" s="4"/>
      <c r="I20" s="4"/>
    </row>
    <row r="21" spans="1:9">
      <c r="A21" s="12" t="s">
        <v>342</v>
      </c>
      <c r="B21" s="4"/>
      <c r="C21" s="144"/>
      <c r="D21" s="5"/>
      <c r="E21" s="147" t="str">
        <f>IF(C21="","n/a",VLOOKUP(C21,'Drop Down Options'!$N$35:$P$36,3,FALSE))</f>
        <v>n/a</v>
      </c>
      <c r="F21" s="5">
        <f>IF(C21="",0,VLOOKUP(C21,'Drop Down Options'!$N$35:$P$36,2,FALSE))</f>
        <v>0</v>
      </c>
      <c r="G21" s="4"/>
      <c r="H21" s="4"/>
      <c r="I21" s="4"/>
    </row>
    <row r="22" spans="1:9">
      <c r="A22" s="12" t="s">
        <v>343</v>
      </c>
      <c r="B22" s="4"/>
      <c r="C22" s="144"/>
      <c r="D22" s="5"/>
      <c r="E22" s="147" t="str">
        <f>IF(C22="","n/a",VLOOKUP(C22,'Drop Down Options'!$N$35:$P$36,3,FALSE))</f>
        <v>n/a</v>
      </c>
      <c r="F22" s="5">
        <f>IF(C22="",0,VLOOKUP(C22,'Drop Down Options'!$N$35:$P$36,2,FALSE))</f>
        <v>0</v>
      </c>
      <c r="G22" s="4"/>
      <c r="H22" s="4"/>
      <c r="I22" s="4"/>
    </row>
    <row r="23" spans="1:9">
      <c r="A23" s="12" t="s">
        <v>344</v>
      </c>
      <c r="B23" s="4"/>
      <c r="C23" s="144"/>
      <c r="D23" s="5"/>
      <c r="E23" s="147" t="str">
        <f>IF(C23="","n/a",VLOOKUP(C23,'Drop Down Options'!$N$35:$P$36,3,FALSE))</f>
        <v>n/a</v>
      </c>
      <c r="F23" s="5">
        <f>IF(C23="",0,VLOOKUP(C23,'Drop Down Options'!$N$35:$P$36,2,FALSE))</f>
        <v>0</v>
      </c>
      <c r="G23" s="4"/>
      <c r="H23" s="4"/>
      <c r="I23" s="4"/>
    </row>
    <row r="24" spans="1:9">
      <c r="A24" s="136"/>
      <c r="B24" s="6"/>
      <c r="C24" s="5"/>
      <c r="D24" s="5"/>
      <c r="E24" s="147"/>
      <c r="F24" s="5"/>
      <c r="G24" s="4"/>
      <c r="H24" s="4"/>
      <c r="I24" s="4"/>
    </row>
    <row r="25" spans="1:9">
      <c r="A25" s="12" t="s">
        <v>54</v>
      </c>
      <c r="B25" s="4"/>
      <c r="C25" s="145"/>
      <c r="D25" s="5"/>
      <c r="E25" s="147" t="str">
        <f>IF(C25="","n/a",VLOOKUP(C25,'Drop Down Options'!$N$38:$P$39,3,FALSE))</f>
        <v>n/a</v>
      </c>
      <c r="F25" s="5">
        <f>IF(C25="",0,VLOOKUP(C25,'Drop Down Options'!$N$38:$P$39,2,FALSE))</f>
        <v>0</v>
      </c>
      <c r="G25" s="4"/>
      <c r="H25" s="4"/>
      <c r="I25" s="4"/>
    </row>
    <row r="26" spans="1:9">
      <c r="A26" s="12"/>
      <c r="B26" s="4"/>
      <c r="C26" s="5"/>
      <c r="D26" s="5"/>
      <c r="E26" s="147"/>
      <c r="F26" s="5"/>
      <c r="G26" s="4"/>
      <c r="H26" s="4"/>
      <c r="I26" s="4"/>
    </row>
    <row r="27" spans="1:9">
      <c r="A27" s="137" t="s">
        <v>91</v>
      </c>
      <c r="B27" s="23"/>
      <c r="C27" s="5"/>
      <c r="D27" s="21"/>
      <c r="E27" s="148"/>
      <c r="F27" s="5"/>
      <c r="G27" s="4"/>
      <c r="H27" s="4"/>
      <c r="I27" s="4"/>
    </row>
    <row r="28" spans="1:9">
      <c r="A28" s="12" t="s">
        <v>350</v>
      </c>
      <c r="B28" s="4"/>
      <c r="C28" s="143"/>
      <c r="D28" s="5"/>
      <c r="E28" s="147" t="str">
        <f>IF(C28="","n/a",VLOOKUP(C28,'Drop Down Options'!$N$41:$P$42,3,FALSE))</f>
        <v>n/a</v>
      </c>
      <c r="F28" s="5">
        <f>IF(C28="",0,VLOOKUP(C28,'Drop Down Options'!$N$41:$P$42,2,FALSE))</f>
        <v>0</v>
      </c>
      <c r="G28" s="4"/>
      <c r="H28" s="18"/>
      <c r="I28" s="4"/>
    </row>
    <row r="29" spans="1:9">
      <c r="A29" s="12" t="s">
        <v>230</v>
      </c>
      <c r="B29" s="4"/>
      <c r="C29" s="143"/>
      <c r="D29" s="5"/>
      <c r="E29" s="147" t="str">
        <f>IF(C29="","n/a",VLOOKUP(C29,'Drop Down Options'!$N$44:$P$45,3,FALSE))</f>
        <v>n/a</v>
      </c>
      <c r="F29" s="5">
        <f>IF(C29="",0,VLOOKUP(C29,'Drop Down Options'!$N$44:$P$45,2,FALSE))</f>
        <v>0</v>
      </c>
      <c r="G29" s="4"/>
      <c r="H29" s="18"/>
      <c r="I29" s="4"/>
    </row>
    <row r="30" spans="1:9">
      <c r="A30" s="12" t="s">
        <v>53</v>
      </c>
      <c r="B30" s="4"/>
      <c r="C30" s="5"/>
      <c r="D30" s="5"/>
      <c r="E30" s="149"/>
      <c r="F30" s="5"/>
      <c r="G30" s="4"/>
      <c r="H30" s="18"/>
      <c r="I30" s="4"/>
    </row>
    <row r="31" spans="1:9">
      <c r="A31" s="138" t="s">
        <v>56</v>
      </c>
      <c r="B31" s="107"/>
      <c r="C31" s="143"/>
      <c r="D31" s="5"/>
      <c r="E31" s="147" t="str">
        <f>IF(C31="","n/a",VLOOKUP(C31,'Drop Down Options'!$N$47:$P$48,3,FALSE))</f>
        <v>n/a</v>
      </c>
      <c r="F31" s="5">
        <f>IF(C31="",0,VLOOKUP(C31,'Drop Down Options'!$N$47:$P$48,2,FALSE))</f>
        <v>0</v>
      </c>
      <c r="G31" s="4"/>
      <c r="H31" s="18"/>
      <c r="I31" s="4"/>
    </row>
    <row r="32" spans="1:9">
      <c r="A32" s="138" t="s">
        <v>88</v>
      </c>
      <c r="B32" s="107"/>
      <c r="C32" s="143"/>
      <c r="D32" s="5"/>
      <c r="E32" s="147" t="str">
        <f>IF(C32="","n/a",VLOOKUP(C32,'Drop Down Options'!$N$50:$P$51,3,FALSE))</f>
        <v>n/a</v>
      </c>
      <c r="F32" s="5">
        <f>IF(C32="",0,VLOOKUP(C32,'Drop Down Options'!$N$50:$P$51,2,FALSE))</f>
        <v>0</v>
      </c>
      <c r="G32" s="4"/>
      <c r="H32" s="18"/>
      <c r="I32" s="4"/>
    </row>
    <row r="33" spans="1:9">
      <c r="A33" s="138" t="s">
        <v>89</v>
      </c>
      <c r="B33" s="107"/>
      <c r="C33" s="143"/>
      <c r="D33" s="5"/>
      <c r="E33" s="147" t="str">
        <f>IF(C33="","n/a",VLOOKUP(C33,'Drop Down Options'!$N$53:$P$54,3,FALSE))</f>
        <v>n/a</v>
      </c>
      <c r="F33" s="5">
        <f>IF(C33="",0,VLOOKUP(C33,'Drop Down Options'!$N$53:$P$54,2,FALSE))</f>
        <v>0</v>
      </c>
      <c r="G33" s="4"/>
      <c r="H33" s="18"/>
      <c r="I33" s="130"/>
    </row>
    <row r="34" spans="1:9">
      <c r="A34" s="138"/>
      <c r="B34" s="107"/>
      <c r="C34" s="2"/>
      <c r="D34" s="5"/>
      <c r="E34" s="147"/>
      <c r="F34" s="5"/>
      <c r="G34" s="108" t="s">
        <v>107</v>
      </c>
      <c r="H34" s="18"/>
      <c r="I34" s="130"/>
    </row>
    <row r="35" spans="1:9">
      <c r="A35" s="12" t="s">
        <v>46</v>
      </c>
      <c r="B35" s="4"/>
      <c r="C35" s="141"/>
      <c r="D35" s="5"/>
      <c r="E35" s="147" t="str">
        <f>IF(C35="","n/a",IF(OR('1.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5" s="128">
        <f>IF(C35="",0,IF(OR('1.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H35" s="4"/>
      <c r="I35" s="4"/>
    </row>
    <row r="36" spans="1:9">
      <c r="A36" s="12" t="s">
        <v>338</v>
      </c>
      <c r="B36" s="4"/>
      <c r="C36" s="141"/>
      <c r="D36" s="5"/>
      <c r="E36" s="147" t="str">
        <f>IF(C36="","n/a",IF(OR('1.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6" s="128">
        <f>IF(C36="",0,IF(OR('1.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36" s="4"/>
      <c r="H36" s="4"/>
      <c r="I36" s="4"/>
    </row>
    <row r="37" spans="1:9">
      <c r="A37" s="12" t="s">
        <v>47</v>
      </c>
      <c r="B37" s="4"/>
      <c r="C37" s="141"/>
      <c r="D37" s="5"/>
      <c r="E37" s="147" t="str">
        <f>IF(C37="","n/a",IF(OR('1.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7" s="128">
        <f>IF(C37="",0,IF(OR('1.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37" s="4"/>
      <c r="H37" s="4"/>
      <c r="I37" s="4"/>
    </row>
    <row r="38" spans="1:9">
      <c r="A38" s="12" t="s">
        <v>348</v>
      </c>
      <c r="B38" s="4"/>
      <c r="C38" s="141"/>
      <c r="D38" s="5"/>
      <c r="E38" s="147" t="str">
        <f>IF(C38="","n/a",IF(OR('1.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8" s="128">
        <f>IF(C38="",0,IF(OR('1.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38" s="18"/>
      <c r="H38" s="90"/>
      <c r="I38" s="90"/>
    </row>
    <row r="39" spans="1:9">
      <c r="A39" s="12" t="s">
        <v>351</v>
      </c>
      <c r="B39" s="4"/>
      <c r="C39" s="141"/>
      <c r="D39" s="5"/>
      <c r="E39" s="147" t="str">
        <f>IF(C39="","n/a",IF(OR('1.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9" s="128">
        <f>IF(C39="",0,IF(OR('1.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39" s="4"/>
      <c r="H39" s="4"/>
      <c r="I39" s="4"/>
    </row>
    <row r="40" spans="1:9" hidden="1">
      <c r="A40" s="12"/>
      <c r="B40" s="4"/>
      <c r="C40" s="5"/>
      <c r="D40" s="5"/>
      <c r="E40" s="4"/>
      <c r="F40" s="128"/>
      <c r="G40" s="131" t="s">
        <v>107</v>
      </c>
      <c r="H40" s="4"/>
      <c r="I40" s="4"/>
    </row>
    <row r="41" spans="1:9" hidden="1">
      <c r="A41" s="136"/>
      <c r="B41" s="6"/>
      <c r="C41" s="4"/>
      <c r="E41" s="4"/>
      <c r="F41" s="5">
        <f>(MAX(F15:F16))+(MIN(F18:F19))+(MAX(F21:F23))+(MAX(F25))</f>
        <v>0</v>
      </c>
      <c r="G41" s="12" t="s">
        <v>331</v>
      </c>
      <c r="H41" s="18"/>
      <c r="I41" s="129"/>
    </row>
    <row r="42" spans="1:9" hidden="1">
      <c r="A42" s="136"/>
      <c r="B42" s="6"/>
      <c r="C42" s="4"/>
      <c r="E42" s="4"/>
      <c r="F42" s="5">
        <f>MAX(F28)+MAX(F29)+(MIN(F31:F33))</f>
        <v>0</v>
      </c>
      <c r="G42" s="12" t="s">
        <v>332</v>
      </c>
      <c r="H42" s="18"/>
      <c r="I42" s="18"/>
    </row>
    <row r="43" spans="1:9" hidden="1">
      <c r="A43" s="136"/>
      <c r="B43" s="6"/>
      <c r="C43" s="4"/>
      <c r="E43" s="4"/>
      <c r="F43" s="2">
        <f>MAX(F8:F13,F35:F39)</f>
        <v>0</v>
      </c>
      <c r="G43" s="4" t="s">
        <v>333</v>
      </c>
      <c r="H43" s="18"/>
      <c r="I43" s="18"/>
    </row>
    <row r="44" spans="1:9">
      <c r="A44" s="136"/>
      <c r="B44" s="6"/>
      <c r="C44" s="4"/>
      <c r="E44" s="4"/>
      <c r="F44" s="5">
        <f>'1. Pre-Restoration Likelihood'!M125+'2. Post-restoration Likelihood'!M126+'2. Post-restoration Likelihood'!F41+'2. Post-restoration Likelihood'!F42+'2. Post-restoration Likelihood'!F43</f>
        <v>5</v>
      </c>
      <c r="G44" s="12" t="s">
        <v>58</v>
      </c>
      <c r="H44" s="18"/>
      <c r="I44" s="18"/>
    </row>
    <row r="45" spans="1:9">
      <c r="A45" s="15" t="s">
        <v>44</v>
      </c>
      <c r="B45" s="90"/>
      <c r="C45" s="90"/>
      <c r="D45" s="90"/>
      <c r="E45" s="90"/>
      <c r="F45" s="4"/>
      <c r="G45" s="18"/>
      <c r="H45" s="18"/>
      <c r="I45" s="18"/>
    </row>
    <row r="46" spans="1:9">
      <c r="A46" s="16" t="s">
        <v>57</v>
      </c>
      <c r="B46" s="4"/>
      <c r="C46" s="150" t="str">
        <f>IF(F44&lt;'Drop Down Options'!C86,'Drop Down Options'!D86,IF(F44&lt;='Drop Down Options'!C87,'Drop Down Options'!D87,IF(F44&lt;='Drop Down Options'!C88,'Drop Down Options'!D88,IF(F44&lt;='Drop Down Options'!C89,'Drop Down Options'!D89,'Drop Down Options'!D90))))</f>
        <v>VERY LOW</v>
      </c>
      <c r="D46" s="14"/>
      <c r="E46" s="18"/>
      <c r="F46" s="4"/>
      <c r="G46" s="18"/>
      <c r="H46" s="18"/>
      <c r="I46" s="18"/>
    </row>
    <row r="47" spans="1:9">
      <c r="A47" s="16" t="s">
        <v>43</v>
      </c>
      <c r="B47" s="4"/>
      <c r="C47" s="151" t="str">
        <f>VLOOKUP(C46,'Drop Down Options'!K57:L61,2,FALSE)</f>
        <v>very unlikely given the proposed restoration techniques</v>
      </c>
      <c r="D47" s="14"/>
      <c r="E47" s="4"/>
      <c r="F47" s="4"/>
      <c r="G47" s="18"/>
      <c r="H47" s="18"/>
      <c r="I47" s="18"/>
    </row>
    <row r="48" spans="1:9">
      <c r="A48" s="16"/>
      <c r="B48" s="4"/>
      <c r="C48" s="18"/>
      <c r="D48" s="18"/>
      <c r="E48" s="18"/>
      <c r="F48" s="18"/>
      <c r="G48" s="18"/>
      <c r="H48" s="18"/>
      <c r="I48" s="18"/>
    </row>
    <row r="49" spans="1:9">
      <c r="A49" s="6"/>
      <c r="B49" s="4"/>
      <c r="C49" s="18"/>
      <c r="D49" s="18"/>
      <c r="E49" s="18"/>
      <c r="F49" s="18"/>
      <c r="G49" s="4"/>
      <c r="H49" s="4"/>
      <c r="I49" s="4"/>
    </row>
    <row r="50" spans="1:9">
      <c r="A50" s="16"/>
      <c r="B50" s="4"/>
      <c r="C50" s="18"/>
      <c r="D50" s="18"/>
      <c r="E50" s="18"/>
      <c r="F50" s="18"/>
      <c r="G50" s="4"/>
      <c r="H50" s="4"/>
      <c r="I50" s="4"/>
    </row>
    <row r="51" spans="1:9">
      <c r="A51" s="4"/>
      <c r="B51" s="4"/>
      <c r="C51" s="18"/>
      <c r="D51" s="18"/>
      <c r="E51" s="18"/>
      <c r="F51" s="17"/>
      <c r="G51" s="4"/>
      <c r="H51" s="4"/>
      <c r="I51" s="4"/>
    </row>
    <row r="52" spans="1:9">
      <c r="A52" s="4"/>
      <c r="B52" s="4"/>
      <c r="C52" s="18"/>
      <c r="D52" s="18"/>
      <c r="E52" s="18"/>
      <c r="F52" s="17"/>
      <c r="G52" s="4"/>
      <c r="H52" s="4"/>
      <c r="I52" s="4"/>
    </row>
    <row r="53" spans="1:9">
      <c r="A53" s="4"/>
      <c r="B53" s="4"/>
      <c r="C53" s="18"/>
      <c r="D53" s="18"/>
      <c r="E53" s="18"/>
      <c r="F53" s="17"/>
      <c r="G53" s="4"/>
      <c r="H53" s="4"/>
      <c r="I53" s="4"/>
    </row>
    <row r="54" spans="1:9">
      <c r="A54" s="6"/>
      <c r="B54" s="6"/>
      <c r="C54" s="18"/>
      <c r="D54" s="18"/>
      <c r="E54" s="18"/>
      <c r="F54" s="17"/>
      <c r="G54" s="4"/>
      <c r="H54" s="4"/>
      <c r="I54" s="4"/>
    </row>
    <row r="55" spans="1:9">
      <c r="A55" s="6"/>
      <c r="B55" s="6"/>
      <c r="C55" s="4"/>
      <c r="E55" s="4"/>
      <c r="F55" s="5"/>
      <c r="G55" s="4"/>
      <c r="H55" s="4"/>
      <c r="I55" s="4"/>
    </row>
    <row r="56" spans="1:9">
      <c r="A56" s="6"/>
      <c r="B56" s="6"/>
      <c r="C56" s="4"/>
      <c r="E56" s="4"/>
      <c r="F56" s="5"/>
      <c r="G56" s="4"/>
      <c r="H56" s="4"/>
      <c r="I56" s="4"/>
    </row>
    <row r="57" spans="1:9">
      <c r="A57" s="4"/>
      <c r="B57" s="4"/>
      <c r="C57" s="4"/>
      <c r="E57" s="4"/>
      <c r="F57" s="5"/>
      <c r="G57" s="4"/>
      <c r="H57" s="4"/>
      <c r="I57" s="4"/>
    </row>
    <row r="58" spans="1:9">
      <c r="A58" s="4"/>
      <c r="B58" s="4"/>
      <c r="C58" s="4"/>
      <c r="E58" s="4"/>
      <c r="F58" s="5"/>
      <c r="G58" s="4"/>
      <c r="H58" s="4"/>
      <c r="I58" s="4"/>
    </row>
    <row r="59" spans="1:9">
      <c r="A59" s="4"/>
      <c r="B59" s="4"/>
      <c r="C59" s="4"/>
      <c r="E59" s="4"/>
      <c r="F59" s="5"/>
      <c r="G59" s="4"/>
      <c r="H59" s="4"/>
      <c r="I59" s="4"/>
    </row>
    <row r="60" spans="1:9">
      <c r="A60" s="4"/>
      <c r="B60" s="4"/>
      <c r="C60" s="4"/>
      <c r="E60" s="4"/>
      <c r="F60" s="5"/>
      <c r="G60" s="4"/>
      <c r="H60" s="4"/>
      <c r="I60" s="4"/>
    </row>
    <row r="61" spans="1:9">
      <c r="A61" s="4"/>
      <c r="B61" s="4"/>
      <c r="C61" s="4"/>
      <c r="E61" s="4"/>
      <c r="F61" s="5"/>
      <c r="G61" s="4"/>
      <c r="H61" s="4"/>
      <c r="I61" s="4"/>
    </row>
    <row r="62" spans="1:9">
      <c r="A62" s="6"/>
      <c r="B62" s="6"/>
      <c r="C62" s="4"/>
      <c r="E62" s="4"/>
      <c r="F62" s="5"/>
      <c r="G62" s="4"/>
      <c r="H62" s="4"/>
      <c r="I62" s="4"/>
    </row>
    <row r="63" spans="1:9">
      <c r="A63" s="6"/>
      <c r="B63" s="6"/>
      <c r="C63" s="4"/>
      <c r="E63" s="4"/>
      <c r="F63" s="5"/>
      <c r="G63" s="4"/>
      <c r="H63" s="4"/>
      <c r="I63" s="4"/>
    </row>
    <row r="64" spans="1:9">
      <c r="A64" s="4"/>
      <c r="B64" s="4"/>
      <c r="C64" s="4"/>
      <c r="E64" s="4"/>
      <c r="F64" s="5"/>
      <c r="G64" s="4"/>
      <c r="H64" s="4"/>
      <c r="I64" s="4"/>
    </row>
    <row r="65" spans="1:9">
      <c r="A65" s="4"/>
      <c r="B65" s="4"/>
      <c r="C65" s="4"/>
      <c r="E65" s="4"/>
      <c r="F65" s="5"/>
      <c r="G65" s="4"/>
      <c r="H65" s="4"/>
      <c r="I65" s="4"/>
    </row>
    <row r="66" spans="1:9">
      <c r="A66" s="4"/>
      <c r="B66" s="4"/>
      <c r="C66" s="4"/>
      <c r="E66" s="4"/>
      <c r="F66" s="5"/>
      <c r="G66" s="4"/>
      <c r="H66" s="4"/>
      <c r="I66" s="4"/>
    </row>
    <row r="67" spans="1:9">
      <c r="A67" s="4"/>
      <c r="B67" s="4"/>
      <c r="C67" s="4"/>
      <c r="E67" s="4"/>
      <c r="F67" s="5"/>
      <c r="G67" s="4"/>
      <c r="H67" s="4"/>
      <c r="I67" s="4"/>
    </row>
    <row r="68" spans="1:9">
      <c r="A68" s="4"/>
      <c r="B68" s="4"/>
      <c r="C68" s="4"/>
      <c r="E68" s="4"/>
      <c r="F68" s="5"/>
      <c r="G68" s="4"/>
      <c r="H68" s="4"/>
      <c r="I68" s="4"/>
    </row>
    <row r="69" spans="1:9">
      <c r="A69" s="4"/>
      <c r="B69" s="4"/>
      <c r="C69" s="4"/>
      <c r="E69" s="4"/>
      <c r="F69" s="5"/>
      <c r="G69" s="4"/>
      <c r="H69" s="4"/>
      <c r="I69" s="4"/>
    </row>
    <row r="70" spans="1:9">
      <c r="A70" s="4"/>
      <c r="B70" s="4"/>
      <c r="C70" s="4"/>
      <c r="E70" s="4"/>
      <c r="F70" s="5"/>
      <c r="G70" s="4"/>
      <c r="H70" s="4"/>
      <c r="I70" s="4"/>
    </row>
    <row r="71" spans="1:9">
      <c r="A71" s="4"/>
      <c r="B71" s="4"/>
      <c r="C71" s="4"/>
      <c r="E71" s="4"/>
      <c r="F71" s="5"/>
      <c r="G71" s="4"/>
      <c r="H71" s="4"/>
      <c r="I71" s="4"/>
    </row>
    <row r="72" spans="1:9">
      <c r="A72" s="4"/>
      <c r="B72" s="4"/>
      <c r="C72" s="4"/>
      <c r="E72" s="4"/>
      <c r="F72" s="5"/>
      <c r="G72" s="4"/>
      <c r="H72" s="4"/>
      <c r="I72" s="4"/>
    </row>
    <row r="73" spans="1:9">
      <c r="A73" s="4"/>
      <c r="B73" s="4"/>
      <c r="C73" s="4"/>
      <c r="E73" s="4"/>
      <c r="F73" s="5"/>
      <c r="G73" s="4"/>
      <c r="H73" s="4"/>
      <c r="I73" s="4"/>
    </row>
    <row r="74" spans="1:9">
      <c r="A74" s="4"/>
      <c r="B74" s="4"/>
      <c r="C74" s="4"/>
      <c r="E74" s="4"/>
      <c r="F74" s="5"/>
      <c r="G74" s="4"/>
      <c r="H74" s="4"/>
      <c r="I74" s="4"/>
    </row>
    <row r="75" spans="1:9">
      <c r="A75" s="4"/>
      <c r="B75" s="4"/>
      <c r="C75" s="4"/>
      <c r="E75" s="4"/>
      <c r="F75" s="5"/>
      <c r="G75" s="4"/>
      <c r="H75" s="4"/>
      <c r="I75" s="4"/>
    </row>
    <row r="76" spans="1:9">
      <c r="A76" s="6"/>
      <c r="B76" s="6"/>
      <c r="C76" s="4"/>
      <c r="E76" s="4"/>
      <c r="F76" s="5"/>
      <c r="G76" s="4"/>
      <c r="H76" s="4"/>
      <c r="I76" s="4"/>
    </row>
    <row r="77" spans="1:9">
      <c r="A77" s="4"/>
      <c r="B77" s="4"/>
      <c r="C77" s="4"/>
      <c r="E77" s="4"/>
      <c r="F77" s="5"/>
      <c r="G77" s="4"/>
      <c r="H77" s="4"/>
      <c r="I77" s="4"/>
    </row>
    <row r="78" spans="1:9">
      <c r="A78" s="4"/>
      <c r="B78" s="4"/>
      <c r="C78" s="4"/>
      <c r="E78" s="4"/>
      <c r="F78" s="5"/>
      <c r="G78" s="4"/>
      <c r="H78" s="4"/>
      <c r="I78" s="4"/>
    </row>
    <row r="79" spans="1:9">
      <c r="A79" s="4"/>
      <c r="B79" s="4"/>
      <c r="C79" s="4"/>
      <c r="E79" s="4"/>
      <c r="F79" s="5"/>
      <c r="G79" s="4"/>
      <c r="H79" s="4"/>
      <c r="I79" s="4"/>
    </row>
    <row r="80" spans="1:9">
      <c r="A80" s="4"/>
      <c r="B80" s="4"/>
      <c r="C80" s="4"/>
      <c r="E80" s="4"/>
      <c r="F80" s="5"/>
      <c r="G80" s="4"/>
      <c r="H80" s="4"/>
      <c r="I80" s="4"/>
    </row>
    <row r="81" spans="1:9">
      <c r="A81" s="4"/>
      <c r="B81" s="4"/>
      <c r="C81" s="4"/>
      <c r="E81" s="4"/>
      <c r="F81" s="5"/>
      <c r="G81" s="4"/>
      <c r="H81" s="4"/>
      <c r="I81" s="4"/>
    </row>
    <row r="82" spans="1:9">
      <c r="A82" s="4"/>
      <c r="B82" s="4"/>
      <c r="C82" s="4"/>
      <c r="E82" s="4"/>
      <c r="F82" s="5"/>
      <c r="G82" s="4"/>
      <c r="H82" s="4"/>
      <c r="I82" s="4"/>
    </row>
    <row r="83" spans="1:9">
      <c r="A83" s="4"/>
      <c r="B83" s="4"/>
      <c r="C83" s="4"/>
      <c r="E83" s="4"/>
      <c r="F83" s="5"/>
      <c r="G83" s="4"/>
      <c r="H83" s="4"/>
      <c r="I83" s="4"/>
    </row>
    <row r="84" spans="1:9">
      <c r="A84" s="4"/>
      <c r="B84" s="4"/>
      <c r="C84" s="4"/>
      <c r="E84" s="4"/>
      <c r="F84" s="5"/>
      <c r="G84" s="4"/>
      <c r="H84" s="4"/>
      <c r="I84" s="4"/>
    </row>
    <row r="85" spans="1:9">
      <c r="A85" s="4"/>
      <c r="B85" s="4"/>
      <c r="C85" s="4"/>
      <c r="E85" s="4"/>
      <c r="F85" s="5"/>
      <c r="G85" s="4"/>
      <c r="H85" s="4"/>
      <c r="I85" s="4"/>
    </row>
    <row r="86" spans="1:9">
      <c r="A86" s="4"/>
      <c r="B86" s="4"/>
      <c r="C86" s="4"/>
      <c r="E86" s="4"/>
      <c r="F86" s="5"/>
      <c r="G86" s="4"/>
      <c r="H86" s="4"/>
      <c r="I86" s="4"/>
    </row>
    <row r="87" spans="1:9">
      <c r="A87" s="4"/>
      <c r="B87" s="4"/>
      <c r="C87" s="4"/>
      <c r="E87" s="4"/>
      <c r="F87" s="5"/>
      <c r="G87" s="4"/>
      <c r="H87" s="4"/>
      <c r="I87" s="4"/>
    </row>
    <row r="88" spans="1:9">
      <c r="A88" s="4"/>
      <c r="B88" s="4"/>
      <c r="C88" s="4"/>
      <c r="E88" s="4"/>
      <c r="F88" s="5"/>
      <c r="G88" s="4"/>
      <c r="H88" s="4"/>
      <c r="I88" s="4"/>
    </row>
    <row r="89" spans="1:9">
      <c r="A89" s="4"/>
      <c r="B89" s="4"/>
      <c r="C89" s="4"/>
      <c r="E89" s="4"/>
      <c r="F89" s="5"/>
      <c r="G89" s="4"/>
      <c r="H89" s="4"/>
      <c r="I89" s="4"/>
    </row>
    <row r="90" spans="1:9">
      <c r="A90" s="4"/>
      <c r="B90" s="4"/>
      <c r="C90" s="4"/>
      <c r="E90" s="4"/>
      <c r="F90" s="5"/>
      <c r="G90" s="4"/>
      <c r="H90" s="4"/>
      <c r="I90" s="4"/>
    </row>
    <row r="91" spans="1:9">
      <c r="A91" s="4"/>
      <c r="B91" s="4"/>
      <c r="C91" s="4"/>
      <c r="E91" s="4"/>
      <c r="F91" s="5"/>
      <c r="G91" s="4"/>
      <c r="H91" s="4"/>
      <c r="I91" s="4"/>
    </row>
    <row r="92" spans="1:9">
      <c r="A92" s="4"/>
      <c r="B92" s="4"/>
      <c r="C92" s="4"/>
      <c r="E92" s="4"/>
      <c r="F92" s="5"/>
      <c r="G92" s="4"/>
      <c r="H92" s="4"/>
      <c r="I92" s="4"/>
    </row>
    <row r="93" spans="1:9">
      <c r="A93" s="4"/>
      <c r="B93" s="4"/>
      <c r="C93" s="4"/>
      <c r="E93" s="4"/>
      <c r="F93" s="5"/>
      <c r="G93" s="4"/>
      <c r="H93" s="4"/>
      <c r="I93" s="4"/>
    </row>
    <row r="94" spans="1:9">
      <c r="A94" s="4"/>
      <c r="B94" s="4"/>
      <c r="C94" s="4"/>
      <c r="E94" s="4"/>
      <c r="F94" s="5"/>
      <c r="G94" s="4"/>
      <c r="H94" s="4"/>
      <c r="I94" s="4"/>
    </row>
    <row r="95" spans="1:9">
      <c r="A95" s="4"/>
      <c r="B95" s="4"/>
      <c r="C95" s="4"/>
      <c r="E95" s="4"/>
      <c r="F95" s="5"/>
      <c r="G95" s="4"/>
      <c r="H95" s="4"/>
      <c r="I95" s="4"/>
    </row>
    <row r="96" spans="1:9">
      <c r="A96" s="4"/>
      <c r="B96" s="4"/>
      <c r="C96" s="4"/>
      <c r="E96" s="4"/>
      <c r="F96" s="5"/>
      <c r="G96" s="4"/>
      <c r="H96" s="4"/>
      <c r="I96" s="4"/>
    </row>
    <row r="97" spans="1:9">
      <c r="A97" s="4"/>
      <c r="B97" s="4"/>
      <c r="C97" s="4"/>
      <c r="E97" s="4"/>
      <c r="F97" s="5"/>
      <c r="G97" s="4"/>
      <c r="H97" s="4"/>
      <c r="I97" s="4"/>
    </row>
    <row r="98" spans="1:9">
      <c r="A98" s="4"/>
      <c r="B98" s="4"/>
      <c r="C98" s="4"/>
      <c r="E98" s="4"/>
      <c r="F98" s="5"/>
      <c r="G98" s="4"/>
      <c r="H98" s="4"/>
      <c r="I98" s="4"/>
    </row>
    <row r="99" spans="1:9">
      <c r="A99" s="4"/>
      <c r="B99" s="4"/>
      <c r="C99" s="4"/>
      <c r="E99" s="4"/>
      <c r="F99" s="5"/>
      <c r="G99" s="4"/>
      <c r="H99" s="4"/>
      <c r="I99" s="4"/>
    </row>
    <row r="100" spans="1:9">
      <c r="A100" s="4"/>
      <c r="B100" s="4"/>
      <c r="C100" s="4"/>
      <c r="E100" s="4"/>
      <c r="F100" s="5"/>
      <c r="G100" s="4"/>
      <c r="H100" s="4"/>
      <c r="I100" s="4"/>
    </row>
    <row r="101" spans="1:9">
      <c r="A101" s="4"/>
      <c r="B101" s="4"/>
      <c r="C101" s="4"/>
      <c r="E101" s="4"/>
      <c r="F101" s="5"/>
      <c r="G101" s="4"/>
      <c r="H101" s="4"/>
      <c r="I101" s="4"/>
    </row>
    <row r="102" spans="1:9">
      <c r="A102" s="4"/>
      <c r="B102" s="4"/>
      <c r="C102" s="4"/>
      <c r="E102" s="4"/>
      <c r="F102" s="5"/>
      <c r="G102" s="4"/>
      <c r="H102" s="4"/>
      <c r="I102" s="4"/>
    </row>
    <row r="103" spans="1:9">
      <c r="A103" s="4"/>
      <c r="B103" s="4"/>
      <c r="C103" s="4"/>
      <c r="E103" s="4"/>
      <c r="F103" s="5"/>
      <c r="G103" s="4"/>
      <c r="H103" s="4"/>
      <c r="I103" s="4"/>
    </row>
    <row r="104" spans="1:9">
      <c r="A104" s="4"/>
      <c r="B104" s="4"/>
      <c r="C104" s="4"/>
      <c r="E104" s="4"/>
      <c r="F104" s="5"/>
      <c r="G104" s="4"/>
      <c r="H104" s="4"/>
      <c r="I104" s="4"/>
    </row>
    <row r="105" spans="1:9">
      <c r="A105" s="4"/>
      <c r="B105" s="4"/>
      <c r="C105" s="4"/>
      <c r="E105" s="4"/>
      <c r="F105" s="5"/>
      <c r="G105" s="4"/>
      <c r="H105" s="4"/>
      <c r="I105" s="4"/>
    </row>
    <row r="106" spans="1:9">
      <c r="A106" s="4"/>
      <c r="B106" s="4"/>
      <c r="C106" s="4"/>
      <c r="E106" s="4"/>
      <c r="F106" s="5"/>
      <c r="G106" s="4"/>
      <c r="H106" s="4"/>
      <c r="I106" s="4"/>
    </row>
    <row r="107" spans="1:9">
      <c r="A107" s="4"/>
      <c r="B107" s="4"/>
      <c r="C107" s="4"/>
      <c r="E107" s="4"/>
      <c r="F107" s="5"/>
      <c r="G107" s="4"/>
      <c r="H107" s="4"/>
      <c r="I107" s="4"/>
    </row>
    <row r="108" spans="1:9">
      <c r="A108" s="4"/>
      <c r="B108" s="4"/>
      <c r="C108" s="4"/>
      <c r="E108" s="4"/>
      <c r="F108" s="5"/>
      <c r="G108" s="4"/>
      <c r="H108" s="4"/>
      <c r="I108" s="4"/>
    </row>
    <row r="109" spans="1:9">
      <c r="A109" s="4"/>
      <c r="B109" s="4"/>
      <c r="C109" s="4"/>
      <c r="E109" s="4"/>
      <c r="F109" s="5"/>
      <c r="G109" s="4"/>
      <c r="H109" s="4"/>
      <c r="I109" s="4"/>
    </row>
    <row r="110" spans="1:9">
      <c r="A110" s="4"/>
      <c r="B110" s="4"/>
      <c r="C110" s="4"/>
      <c r="E110" s="4"/>
      <c r="F110" s="5"/>
      <c r="G110" s="4"/>
      <c r="H110" s="4"/>
      <c r="I110" s="4"/>
    </row>
    <row r="111" spans="1:9">
      <c r="A111" s="4"/>
      <c r="B111" s="4"/>
      <c r="C111" s="4"/>
      <c r="E111" s="4"/>
      <c r="F111" s="5"/>
      <c r="G111" s="4"/>
      <c r="H111" s="4"/>
      <c r="I111" s="4"/>
    </row>
    <row r="112" spans="1:9">
      <c r="A112" s="4"/>
      <c r="B112" s="4"/>
      <c r="C112" s="4"/>
      <c r="E112" s="4"/>
      <c r="F112" s="5"/>
      <c r="G112" s="4"/>
      <c r="H112" s="4"/>
      <c r="I112" s="4"/>
    </row>
    <row r="113" spans="1:9">
      <c r="A113" s="4"/>
      <c r="B113" s="4"/>
      <c r="C113" s="4"/>
      <c r="E113" s="4"/>
      <c r="F113" s="5"/>
      <c r="G113" s="4"/>
      <c r="H113" s="4"/>
      <c r="I113" s="4"/>
    </row>
    <row r="114" spans="1:9">
      <c r="A114" s="4"/>
      <c r="B114" s="4"/>
      <c r="C114" s="4"/>
      <c r="E114" s="4"/>
      <c r="F114" s="5"/>
      <c r="G114" s="4"/>
      <c r="H114" s="4"/>
      <c r="I114" s="4"/>
    </row>
    <row r="115" spans="1:9">
      <c r="A115" s="4"/>
      <c r="B115" s="4"/>
      <c r="C115" s="4"/>
      <c r="E115" s="4"/>
      <c r="F115" s="5"/>
      <c r="G115" s="4"/>
      <c r="H115" s="4"/>
      <c r="I115" s="4"/>
    </row>
    <row r="116" spans="1:9">
      <c r="A116" s="4"/>
      <c r="B116" s="4"/>
      <c r="C116" s="4"/>
      <c r="E116" s="4"/>
      <c r="F116" s="5"/>
      <c r="G116" s="4"/>
      <c r="H116" s="4"/>
      <c r="I116" s="4"/>
    </row>
    <row r="117" spans="1:9">
      <c r="A117" s="4"/>
      <c r="B117" s="4"/>
      <c r="C117" s="4"/>
      <c r="E117" s="4"/>
      <c r="F117" s="5"/>
      <c r="G117" s="4"/>
      <c r="H117" s="4"/>
      <c r="I117" s="4"/>
    </row>
    <row r="118" spans="1:9">
      <c r="A118" s="4"/>
      <c r="B118" s="4"/>
      <c r="C118" s="4"/>
      <c r="E118" s="4"/>
      <c r="F118" s="5"/>
      <c r="G118" s="4"/>
      <c r="H118" s="4"/>
      <c r="I118" s="4"/>
    </row>
    <row r="119" spans="1:9">
      <c r="A119" s="4"/>
      <c r="B119" s="4"/>
      <c r="C119" s="4"/>
      <c r="E119" s="4"/>
      <c r="F119" s="5"/>
      <c r="G119" s="4"/>
      <c r="H119" s="4"/>
      <c r="I119" s="4"/>
    </row>
    <row r="120" spans="1:9">
      <c r="A120" s="4"/>
      <c r="B120" s="4"/>
      <c r="C120" s="4"/>
      <c r="E120" s="4"/>
      <c r="F120" s="5"/>
      <c r="G120" s="4"/>
      <c r="H120" s="4"/>
      <c r="I120" s="4"/>
    </row>
    <row r="121" spans="1:9">
      <c r="A121" s="4"/>
      <c r="B121" s="4"/>
      <c r="C121" s="4"/>
      <c r="E121" s="4"/>
      <c r="F121" s="5"/>
      <c r="G121" s="4"/>
      <c r="H121" s="4"/>
      <c r="I121" s="4"/>
    </row>
    <row r="122" spans="1:9">
      <c r="A122" s="4"/>
      <c r="B122" s="4"/>
      <c r="C122" s="4"/>
      <c r="E122" s="4"/>
      <c r="F122" s="5"/>
      <c r="G122" s="4"/>
      <c r="H122" s="4"/>
      <c r="I122" s="4"/>
    </row>
    <row r="123" spans="1:9">
      <c r="A123" s="4"/>
      <c r="B123" s="4"/>
      <c r="C123" s="4"/>
      <c r="E123" s="4"/>
      <c r="F123" s="5"/>
      <c r="G123" s="4"/>
      <c r="H123" s="4"/>
      <c r="I123" s="4"/>
    </row>
    <row r="124" spans="1:9">
      <c r="A124" s="4"/>
      <c r="B124" s="4"/>
      <c r="C124" s="4"/>
      <c r="E124" s="4"/>
      <c r="F124" s="5"/>
      <c r="G124" s="4"/>
      <c r="H124" s="4"/>
      <c r="I124" s="4"/>
    </row>
    <row r="125" spans="1:9">
      <c r="A125" s="4"/>
      <c r="B125" s="4"/>
      <c r="C125" s="4"/>
      <c r="E125" s="4"/>
      <c r="F125" s="5"/>
      <c r="G125" s="4"/>
      <c r="H125" s="4"/>
      <c r="I125" s="4"/>
    </row>
    <row r="126" spans="1:9">
      <c r="A126" s="4"/>
      <c r="B126" s="4"/>
      <c r="C126" s="4"/>
      <c r="E126" s="4"/>
      <c r="F126" s="5"/>
      <c r="G126" s="4"/>
      <c r="H126" s="4"/>
      <c r="I126" s="4"/>
    </row>
    <row r="127" spans="1:9">
      <c r="A127" s="4"/>
      <c r="B127" s="4"/>
      <c r="C127" s="4"/>
      <c r="E127" s="4"/>
      <c r="F127" s="5"/>
      <c r="G127" s="4"/>
      <c r="H127" s="4"/>
      <c r="I127" s="4"/>
    </row>
    <row r="128" spans="1:9">
      <c r="A128" s="4"/>
      <c r="B128" s="4"/>
      <c r="C128" s="4"/>
      <c r="E128" s="4"/>
      <c r="F128" s="5"/>
      <c r="G128" s="4"/>
      <c r="H128" s="4"/>
      <c r="I128" s="4"/>
    </row>
    <row r="129" spans="1:9">
      <c r="A129" s="4"/>
      <c r="B129" s="4"/>
      <c r="C129" s="4"/>
      <c r="E129" s="4"/>
      <c r="F129" s="5"/>
      <c r="G129" s="4"/>
      <c r="H129" s="4"/>
      <c r="I129" s="4"/>
    </row>
    <row r="130" spans="1:9">
      <c r="A130" s="4"/>
      <c r="B130" s="4"/>
      <c r="C130" s="4"/>
      <c r="E130" s="4"/>
      <c r="F130" s="5"/>
      <c r="G130" s="4"/>
      <c r="H130" s="4"/>
      <c r="I130" s="4"/>
    </row>
    <row r="131" spans="1:9">
      <c r="A131" s="4"/>
      <c r="B131" s="4"/>
      <c r="C131" s="4"/>
      <c r="E131" s="4"/>
      <c r="F131" s="5"/>
      <c r="G131" s="4"/>
      <c r="H131" s="4"/>
      <c r="I131" s="4"/>
    </row>
    <row r="132" spans="1:9">
      <c r="A132" s="4"/>
      <c r="B132" s="4"/>
      <c r="C132" s="4"/>
      <c r="E132" s="4"/>
      <c r="F132" s="5"/>
      <c r="G132" s="4"/>
      <c r="H132" s="4"/>
      <c r="I132" s="4"/>
    </row>
    <row r="133" spans="1:9">
      <c r="A133" s="4"/>
      <c r="B133" s="4"/>
      <c r="C133" s="4"/>
      <c r="E133" s="4"/>
      <c r="F133" s="5"/>
      <c r="G133" s="4"/>
      <c r="H133" s="4"/>
      <c r="I133" s="4"/>
    </row>
    <row r="134" spans="1:9">
      <c r="A134" s="4"/>
      <c r="B134" s="4"/>
      <c r="C134" s="4"/>
      <c r="E134" s="4"/>
      <c r="F134" s="5"/>
      <c r="G134" s="4"/>
      <c r="H134" s="4"/>
      <c r="I134" s="4"/>
    </row>
    <row r="135" spans="1:9">
      <c r="A135" s="4"/>
      <c r="B135" s="4"/>
      <c r="C135" s="4"/>
      <c r="E135" s="4"/>
      <c r="F135" s="5"/>
      <c r="G135" s="4"/>
      <c r="H135" s="4"/>
      <c r="I135" s="4"/>
    </row>
    <row r="136" spans="1:9">
      <c r="A136" s="4"/>
      <c r="B136" s="4"/>
      <c r="C136" s="4"/>
      <c r="E136" s="4"/>
      <c r="F136" s="5"/>
      <c r="G136" s="4"/>
      <c r="H136" s="4"/>
      <c r="I136" s="4"/>
    </row>
    <row r="137" spans="1:9">
      <c r="A137" s="4"/>
      <c r="B137" s="4"/>
      <c r="C137" s="4"/>
      <c r="E137" s="4"/>
      <c r="F137" s="5"/>
      <c r="G137" s="4"/>
      <c r="H137" s="4"/>
      <c r="I137" s="4"/>
    </row>
    <row r="138" spans="1:9">
      <c r="A138" s="4"/>
      <c r="B138" s="4"/>
      <c r="C138" s="4"/>
      <c r="E138" s="4"/>
      <c r="F138" s="5"/>
      <c r="G138" s="4"/>
      <c r="H138" s="4"/>
      <c r="I138" s="4"/>
    </row>
    <row r="139" spans="1:9">
      <c r="A139" s="4"/>
      <c r="B139" s="4"/>
      <c r="C139" s="4"/>
      <c r="E139" s="4"/>
      <c r="F139" s="5"/>
      <c r="G139" s="4"/>
      <c r="H139" s="4"/>
      <c r="I139" s="4"/>
    </row>
    <row r="140" spans="1:9">
      <c r="A140" s="4"/>
      <c r="B140" s="4"/>
      <c r="C140" s="4"/>
      <c r="E140" s="4"/>
      <c r="F140" s="5"/>
      <c r="G140" s="4"/>
      <c r="H140" s="4"/>
      <c r="I140" s="4"/>
    </row>
    <row r="141" spans="1:9">
      <c r="A141" s="4"/>
      <c r="B141" s="4"/>
      <c r="C141" s="4"/>
      <c r="E141" s="4"/>
      <c r="F141" s="5"/>
      <c r="G141" s="4"/>
      <c r="H141" s="4"/>
      <c r="I141" s="4"/>
    </row>
    <row r="142" spans="1:9">
      <c r="A142" s="4"/>
      <c r="B142" s="4"/>
      <c r="C142" s="4"/>
      <c r="E142" s="4"/>
      <c r="F142" s="5"/>
      <c r="G142" s="4"/>
      <c r="H142" s="4"/>
      <c r="I142" s="4"/>
    </row>
    <row r="143" spans="1:9">
      <c r="A143" s="4"/>
      <c r="B143" s="4"/>
      <c r="C143" s="4"/>
      <c r="E143" s="4"/>
      <c r="F143" s="5"/>
      <c r="G143" s="4"/>
      <c r="H143" s="4"/>
      <c r="I143" s="4"/>
    </row>
    <row r="144" spans="1:9">
      <c r="A144" s="4"/>
      <c r="B144" s="4"/>
      <c r="C144" s="4"/>
      <c r="E144" s="4"/>
      <c r="F144" s="5"/>
      <c r="G144" s="4"/>
      <c r="H144" s="4"/>
      <c r="I144" s="4"/>
    </row>
    <row r="145" spans="1:9">
      <c r="A145" s="4"/>
      <c r="B145" s="4"/>
      <c r="C145" s="4"/>
      <c r="E145" s="4"/>
      <c r="F145" s="5"/>
      <c r="G145" s="4"/>
      <c r="H145" s="4"/>
      <c r="I145" s="4"/>
    </row>
    <row r="146" spans="1:9">
      <c r="A146" s="4"/>
      <c r="B146" s="4"/>
      <c r="C146" s="4"/>
      <c r="E146" s="4"/>
      <c r="F146" s="5"/>
      <c r="G146" s="4"/>
      <c r="H146" s="4"/>
      <c r="I146" s="4"/>
    </row>
    <row r="147" spans="1:9">
      <c r="A147" s="4"/>
      <c r="B147" s="4"/>
      <c r="C147" s="4"/>
      <c r="E147" s="4"/>
      <c r="F147" s="5"/>
      <c r="G147" s="4"/>
      <c r="H147" s="4"/>
      <c r="I147" s="4"/>
    </row>
    <row r="148" spans="1:9">
      <c r="A148" s="4"/>
      <c r="B148" s="4"/>
      <c r="C148" s="4"/>
      <c r="E148" s="4"/>
      <c r="F148" s="5"/>
      <c r="G148" s="4"/>
      <c r="H148" s="4"/>
      <c r="I148" s="4"/>
    </row>
    <row r="149" spans="1:9">
      <c r="A149" s="4"/>
      <c r="B149" s="4"/>
      <c r="C149" s="4"/>
      <c r="E149" s="4"/>
      <c r="F149" s="5"/>
      <c r="G149" s="4"/>
      <c r="H149" s="4"/>
      <c r="I149" s="4"/>
    </row>
    <row r="150" spans="1:9">
      <c r="A150" s="4"/>
      <c r="B150" s="4"/>
      <c r="C150" s="4"/>
      <c r="E150" s="4"/>
      <c r="F150" s="5"/>
      <c r="G150" s="4"/>
      <c r="H150" s="4"/>
      <c r="I150" s="4"/>
    </row>
    <row r="151" spans="1:9">
      <c r="A151" s="4"/>
      <c r="B151" s="4"/>
      <c r="C151" s="4"/>
      <c r="E151" s="4"/>
      <c r="F151" s="5"/>
      <c r="G151" s="4"/>
      <c r="H151" s="4"/>
      <c r="I151" s="4"/>
    </row>
    <row r="152" spans="1:9">
      <c r="A152" s="4"/>
      <c r="B152" s="4"/>
      <c r="C152" s="4"/>
      <c r="E152" s="4"/>
      <c r="F152" s="5"/>
      <c r="G152" s="4"/>
      <c r="H152" s="4"/>
      <c r="I152" s="4"/>
    </row>
    <row r="153" spans="1:9">
      <c r="A153" s="4"/>
      <c r="B153" s="4"/>
      <c r="C153" s="4"/>
      <c r="E153" s="4"/>
      <c r="F153" s="5"/>
      <c r="G153" s="4"/>
      <c r="H153" s="4"/>
      <c r="I153" s="4"/>
    </row>
    <row r="154" spans="1:9">
      <c r="A154" s="4"/>
      <c r="B154" s="4"/>
      <c r="C154" s="4"/>
      <c r="E154" s="4"/>
      <c r="F154" s="5"/>
      <c r="G154" s="4"/>
      <c r="H154" s="4"/>
      <c r="I154" s="4"/>
    </row>
    <row r="155" spans="1:9">
      <c r="A155" s="4"/>
      <c r="B155" s="4"/>
      <c r="C155" s="4"/>
      <c r="E155" s="4"/>
      <c r="F155" s="5"/>
      <c r="G155" s="4"/>
      <c r="H155" s="4"/>
      <c r="I155" s="4"/>
    </row>
    <row r="156" spans="1:9">
      <c r="A156" s="4"/>
      <c r="B156" s="4"/>
      <c r="C156" s="4"/>
      <c r="E156" s="4"/>
      <c r="F156" s="5"/>
      <c r="G156" s="4"/>
      <c r="H156" s="4"/>
      <c r="I156" s="4"/>
    </row>
    <row r="157" spans="1:9">
      <c r="A157" s="4"/>
      <c r="B157" s="4"/>
      <c r="C157" s="4"/>
      <c r="E157" s="4"/>
      <c r="F157" s="5"/>
      <c r="G157" s="4"/>
      <c r="H157" s="4"/>
      <c r="I157" s="4"/>
    </row>
    <row r="158" spans="1:9">
      <c r="A158" s="4"/>
      <c r="B158" s="4"/>
      <c r="C158" s="4"/>
      <c r="E158" s="4"/>
      <c r="F158" s="5"/>
      <c r="G158" s="4"/>
      <c r="H158" s="4"/>
      <c r="I158" s="4"/>
    </row>
    <row r="159" spans="1:9">
      <c r="A159" s="4"/>
      <c r="B159" s="4"/>
      <c r="C159" s="4"/>
      <c r="E159" s="4"/>
      <c r="F159" s="5"/>
      <c r="G159" s="4"/>
      <c r="H159" s="4"/>
      <c r="I159" s="4"/>
    </row>
    <row r="160" spans="1:9">
      <c r="A160" s="4"/>
      <c r="B160" s="4"/>
      <c r="C160" s="4"/>
      <c r="E160" s="4"/>
      <c r="F160" s="5"/>
      <c r="G160" s="4"/>
      <c r="H160" s="4"/>
      <c r="I160" s="4"/>
    </row>
    <row r="161" spans="1:9">
      <c r="A161" s="4"/>
      <c r="B161" s="4"/>
      <c r="C161" s="4"/>
      <c r="E161" s="4"/>
      <c r="F161" s="5"/>
      <c r="G161" s="4"/>
      <c r="H161" s="4"/>
      <c r="I161" s="4"/>
    </row>
    <row r="162" spans="1:9">
      <c r="A162" s="4"/>
      <c r="B162" s="4"/>
      <c r="C162" s="4"/>
      <c r="E162" s="4"/>
      <c r="F162" s="5"/>
      <c r="G162" s="4"/>
      <c r="H162" s="4"/>
      <c r="I162" s="4"/>
    </row>
    <row r="163" spans="1:9">
      <c r="A163" s="4"/>
      <c r="B163" s="4"/>
      <c r="C163" s="4"/>
      <c r="E163" s="4"/>
      <c r="F163" s="5"/>
      <c r="G163" s="4"/>
      <c r="H163" s="4"/>
      <c r="I163" s="4"/>
    </row>
    <row r="164" spans="1:9">
      <c r="A164" s="4"/>
      <c r="B164" s="4"/>
      <c r="C164" s="4"/>
      <c r="E164" s="4"/>
      <c r="F164" s="5"/>
      <c r="G164" s="4"/>
      <c r="H164" s="4"/>
      <c r="I164" s="4"/>
    </row>
    <row r="165" spans="1:9">
      <c r="A165" s="4"/>
      <c r="B165" s="4"/>
      <c r="C165" s="4"/>
      <c r="E165" s="4"/>
      <c r="F165" s="5"/>
      <c r="G165" s="4"/>
      <c r="H165" s="4"/>
      <c r="I165" s="4"/>
    </row>
    <row r="166" spans="1:9">
      <c r="A166" s="4"/>
      <c r="B166" s="4"/>
      <c r="C166" s="4"/>
      <c r="E166" s="4"/>
      <c r="F166" s="5"/>
      <c r="G166" s="4"/>
      <c r="H166" s="4"/>
      <c r="I166" s="4"/>
    </row>
    <row r="167" spans="1:9">
      <c r="A167" s="4"/>
      <c r="B167" s="4"/>
      <c r="C167" s="4"/>
      <c r="E167" s="4"/>
      <c r="F167" s="5"/>
      <c r="G167" s="4"/>
      <c r="H167" s="4"/>
      <c r="I167" s="4"/>
    </row>
    <row r="168" spans="1:9">
      <c r="A168" s="4"/>
      <c r="B168" s="4"/>
      <c r="C168" s="4"/>
      <c r="E168" s="4"/>
      <c r="F168" s="5"/>
      <c r="G168" s="4"/>
      <c r="H168" s="4"/>
      <c r="I168" s="4"/>
    </row>
    <row r="169" spans="1:9">
      <c r="A169" s="4"/>
      <c r="B169" s="4"/>
      <c r="C169" s="4"/>
      <c r="E169" s="4"/>
      <c r="F169" s="5"/>
      <c r="G169" s="4"/>
      <c r="H169" s="4"/>
      <c r="I169" s="4"/>
    </row>
    <row r="170" spans="1:9">
      <c r="A170" s="4"/>
      <c r="B170" s="4"/>
      <c r="C170" s="4"/>
      <c r="E170" s="4"/>
      <c r="F170" s="5"/>
      <c r="G170" s="4"/>
      <c r="H170" s="4"/>
      <c r="I170" s="4"/>
    </row>
    <row r="171" spans="1:9">
      <c r="A171" s="4"/>
      <c r="B171" s="4"/>
      <c r="C171" s="4"/>
      <c r="E171" s="4"/>
      <c r="F171" s="5"/>
      <c r="G171" s="4"/>
      <c r="H171" s="4"/>
      <c r="I171" s="4"/>
    </row>
    <row r="172" spans="1:9">
      <c r="A172" s="4"/>
      <c r="B172" s="4"/>
      <c r="C172" s="4"/>
      <c r="E172" s="4"/>
      <c r="F172" s="5"/>
      <c r="G172" s="4"/>
      <c r="H172" s="4"/>
      <c r="I172" s="4"/>
    </row>
    <row r="173" spans="1:9">
      <c r="A173" s="4"/>
      <c r="B173" s="4"/>
      <c r="C173" s="4"/>
      <c r="E173" s="4"/>
      <c r="F173" s="5"/>
      <c r="G173" s="4"/>
      <c r="H173" s="4"/>
      <c r="I173" s="4"/>
    </row>
    <row r="174" spans="1:9">
      <c r="A174" s="4"/>
      <c r="B174" s="4"/>
      <c r="C174" s="4"/>
      <c r="E174" s="4"/>
      <c r="F174" s="5"/>
      <c r="G174" s="4"/>
      <c r="H174" s="4"/>
      <c r="I174" s="4"/>
    </row>
    <row r="175" spans="1:9">
      <c r="A175" s="4"/>
      <c r="B175" s="4"/>
      <c r="C175" s="4"/>
      <c r="E175" s="4"/>
      <c r="F175" s="5"/>
      <c r="G175" s="4"/>
      <c r="H175" s="4"/>
      <c r="I175" s="4"/>
    </row>
    <row r="176" spans="1:9">
      <c r="A176" s="4"/>
      <c r="B176" s="4"/>
      <c r="C176" s="4"/>
      <c r="E176" s="4"/>
      <c r="F176" s="5"/>
      <c r="G176" s="4"/>
      <c r="H176" s="4"/>
      <c r="I176" s="4"/>
    </row>
    <row r="177" spans="1:9">
      <c r="A177" s="4"/>
      <c r="B177" s="4"/>
      <c r="C177" s="4"/>
      <c r="E177" s="4"/>
      <c r="F177" s="5"/>
      <c r="G177" s="4"/>
      <c r="H177" s="4"/>
      <c r="I177" s="4"/>
    </row>
    <row r="178" spans="1:9">
      <c r="A178" s="4"/>
      <c r="B178" s="4"/>
      <c r="C178" s="4"/>
      <c r="E178" s="4"/>
      <c r="F178" s="5"/>
      <c r="G178" s="4"/>
      <c r="H178" s="4"/>
      <c r="I178" s="4"/>
    </row>
    <row r="179" spans="1:9">
      <c r="A179" s="4"/>
      <c r="B179" s="4"/>
      <c r="C179" s="4"/>
      <c r="E179" s="4"/>
      <c r="F179" s="5"/>
      <c r="G179" s="4"/>
      <c r="H179" s="4"/>
      <c r="I179" s="4"/>
    </row>
    <row r="180" spans="1:9">
      <c r="A180" s="4"/>
      <c r="B180" s="4"/>
      <c r="C180" s="4"/>
      <c r="E180" s="4"/>
      <c r="F180" s="5"/>
      <c r="G180" s="4"/>
      <c r="H180" s="4"/>
      <c r="I180" s="4"/>
    </row>
    <row r="181" spans="1:9">
      <c r="A181" s="4"/>
      <c r="B181" s="4"/>
      <c r="C181" s="4"/>
      <c r="E181" s="4"/>
      <c r="F181" s="5"/>
      <c r="G181" s="4"/>
      <c r="H181" s="4"/>
      <c r="I181" s="4"/>
    </row>
    <row r="182" spans="1:9">
      <c r="A182" s="4"/>
      <c r="B182" s="4"/>
      <c r="C182" s="4"/>
      <c r="E182" s="4"/>
      <c r="F182" s="5"/>
      <c r="G182" s="4"/>
      <c r="H182" s="4"/>
      <c r="I182" s="4"/>
    </row>
    <row r="183" spans="1:9">
      <c r="A183" s="4"/>
      <c r="B183" s="4"/>
      <c r="C183" s="4"/>
      <c r="E183" s="4"/>
      <c r="F183" s="5"/>
      <c r="G183" s="4"/>
      <c r="H183" s="4"/>
      <c r="I183" s="4"/>
    </row>
    <row r="184" spans="1:9">
      <c r="A184" s="4"/>
      <c r="B184" s="4"/>
      <c r="C184" s="4"/>
      <c r="E184" s="4"/>
      <c r="F184" s="5"/>
      <c r="G184" s="4"/>
      <c r="H184" s="4"/>
      <c r="I184" s="4"/>
    </row>
    <row r="185" spans="1:9">
      <c r="A185" s="4"/>
      <c r="B185" s="4"/>
      <c r="C185" s="4"/>
      <c r="E185" s="4"/>
      <c r="F185" s="5"/>
      <c r="G185" s="4"/>
      <c r="H185" s="4"/>
      <c r="I185" s="4"/>
    </row>
    <row r="186" spans="1:9">
      <c r="A186" s="4"/>
      <c r="B186" s="4"/>
      <c r="C186" s="4"/>
      <c r="E186" s="4"/>
      <c r="F186" s="5"/>
      <c r="G186" s="4"/>
      <c r="H186" s="4"/>
      <c r="I186" s="4"/>
    </row>
    <row r="187" spans="1:9">
      <c r="A187" s="4"/>
      <c r="B187" s="4"/>
      <c r="C187" s="4"/>
      <c r="E187" s="4"/>
      <c r="F187" s="5"/>
      <c r="G187" s="4"/>
      <c r="H187" s="4"/>
      <c r="I187" s="4"/>
    </row>
    <row r="188" spans="1:9">
      <c r="A188" s="4"/>
      <c r="B188" s="4"/>
      <c r="C188" s="4"/>
      <c r="E188" s="4"/>
      <c r="F188" s="5"/>
      <c r="G188" s="4"/>
      <c r="H188" s="4"/>
      <c r="I188" s="4"/>
    </row>
    <row r="189" spans="1:9">
      <c r="A189" s="4"/>
      <c r="B189" s="4"/>
      <c r="C189" s="4"/>
      <c r="E189" s="4"/>
      <c r="F189" s="5"/>
      <c r="G189" s="4"/>
      <c r="H189" s="4"/>
      <c r="I189" s="4"/>
    </row>
    <row r="190" spans="1:9">
      <c r="A190" s="4"/>
      <c r="B190" s="4"/>
      <c r="C190" s="4"/>
      <c r="E190" s="4"/>
      <c r="F190" s="5"/>
      <c r="G190" s="4"/>
      <c r="H190" s="4"/>
      <c r="I190" s="4"/>
    </row>
    <row r="191" spans="1:9">
      <c r="A191" s="4"/>
      <c r="B191" s="4"/>
      <c r="C191" s="4"/>
      <c r="E191" s="4"/>
      <c r="F191" s="5"/>
      <c r="G191" s="4"/>
      <c r="H191" s="4"/>
      <c r="I191" s="4"/>
    </row>
    <row r="192" spans="1:9">
      <c r="A192" s="4"/>
      <c r="B192" s="4"/>
      <c r="C192" s="4"/>
      <c r="E192" s="4"/>
      <c r="F192" s="5"/>
      <c r="G192" s="4"/>
      <c r="H192" s="4"/>
      <c r="I192" s="4"/>
    </row>
    <row r="193" spans="1:9">
      <c r="A193" s="4"/>
      <c r="B193" s="4"/>
      <c r="C193" s="4"/>
      <c r="E193" s="4"/>
      <c r="F193" s="5"/>
      <c r="G193" s="4"/>
      <c r="H193" s="4"/>
      <c r="I193" s="4"/>
    </row>
    <row r="194" spans="1:9">
      <c r="A194" s="4"/>
      <c r="B194" s="4"/>
      <c r="C194" s="4"/>
      <c r="E194" s="4"/>
      <c r="F194" s="5"/>
      <c r="G194" s="4"/>
      <c r="H194" s="4"/>
      <c r="I194" s="4"/>
    </row>
    <row r="195" spans="1:9">
      <c r="A195" s="4"/>
      <c r="B195" s="4"/>
      <c r="C195" s="4"/>
      <c r="E195" s="4"/>
      <c r="F195" s="5"/>
      <c r="G195" s="4"/>
      <c r="H195" s="4"/>
      <c r="I195" s="4"/>
    </row>
    <row r="196" spans="1:9">
      <c r="A196" s="4"/>
      <c r="B196" s="4"/>
      <c r="C196" s="4"/>
      <c r="E196" s="4"/>
      <c r="F196" s="5"/>
      <c r="G196" s="4"/>
      <c r="H196" s="4"/>
      <c r="I196" s="4"/>
    </row>
    <row r="197" spans="1:9">
      <c r="A197" s="4"/>
      <c r="B197" s="4"/>
      <c r="C197" s="4"/>
      <c r="E197" s="4"/>
      <c r="F197" s="5"/>
      <c r="G197" s="4"/>
      <c r="H197" s="4"/>
      <c r="I197" s="4"/>
    </row>
    <row r="198" spans="1:9">
      <c r="A198" s="4"/>
      <c r="B198" s="4"/>
      <c r="C198" s="4"/>
      <c r="E198" s="4"/>
      <c r="F198" s="5"/>
      <c r="G198" s="4"/>
      <c r="H198" s="4"/>
      <c r="I198" s="4"/>
    </row>
    <row r="199" spans="1:9">
      <c r="A199" s="4"/>
      <c r="B199" s="4"/>
      <c r="C199" s="4"/>
      <c r="E199" s="4"/>
      <c r="F199" s="5"/>
      <c r="G199" s="4"/>
      <c r="H199" s="4"/>
      <c r="I199" s="4"/>
    </row>
    <row r="200" spans="1:9">
      <c r="A200" s="4"/>
      <c r="B200" s="4"/>
      <c r="C200" s="4"/>
      <c r="E200" s="4"/>
      <c r="F200" s="5"/>
      <c r="G200" s="4"/>
      <c r="H200" s="4"/>
      <c r="I200" s="4"/>
    </row>
    <row r="201" spans="1:9">
      <c r="A201" s="4"/>
      <c r="B201" s="4"/>
      <c r="C201" s="4"/>
      <c r="E201" s="4"/>
      <c r="F201" s="5"/>
      <c r="G201" s="4"/>
      <c r="H201" s="4"/>
      <c r="I201" s="4"/>
    </row>
    <row r="202" spans="1:9">
      <c r="A202" s="4"/>
      <c r="B202" s="4"/>
      <c r="C202" s="4"/>
      <c r="E202" s="4"/>
      <c r="F202" s="5"/>
      <c r="G202" s="4"/>
      <c r="H202" s="4"/>
      <c r="I202" s="4"/>
    </row>
    <row r="203" spans="1:9">
      <c r="A203" s="4"/>
      <c r="B203" s="4"/>
      <c r="C203" s="4"/>
      <c r="E203" s="4"/>
      <c r="F203" s="5"/>
      <c r="G203" s="4"/>
      <c r="H203" s="4"/>
      <c r="I203" s="4"/>
    </row>
    <row r="204" spans="1:9">
      <c r="A204" s="4"/>
      <c r="B204" s="4"/>
      <c r="C204" s="4"/>
      <c r="E204" s="4"/>
      <c r="F204" s="5"/>
      <c r="G204" s="4"/>
      <c r="H204" s="4"/>
      <c r="I204" s="4"/>
    </row>
    <row r="205" spans="1:9">
      <c r="A205" s="4"/>
      <c r="B205" s="4"/>
      <c r="C205" s="4"/>
      <c r="E205" s="4"/>
      <c r="F205" s="5"/>
      <c r="G205" s="4"/>
      <c r="H205" s="4"/>
      <c r="I205" s="4"/>
    </row>
    <row r="206" spans="1:9">
      <c r="A206" s="4"/>
      <c r="B206" s="4"/>
      <c r="C206" s="4"/>
      <c r="E206" s="4"/>
      <c r="F206" s="5"/>
      <c r="G206" s="4"/>
      <c r="H206" s="4"/>
      <c r="I206" s="4"/>
    </row>
    <row r="207" spans="1:9">
      <c r="A207" s="4"/>
      <c r="B207" s="4"/>
      <c r="C207" s="4"/>
      <c r="E207" s="4"/>
      <c r="F207" s="5"/>
      <c r="G207" s="4"/>
      <c r="H207" s="4"/>
      <c r="I207" s="4"/>
    </row>
    <row r="208" spans="1:9">
      <c r="A208" s="4"/>
      <c r="B208" s="4"/>
      <c r="C208" s="4"/>
      <c r="E208" s="4"/>
      <c r="F208" s="5"/>
      <c r="G208" s="4"/>
      <c r="H208" s="4"/>
      <c r="I208" s="4"/>
    </row>
    <row r="209" spans="1:9">
      <c r="A209" s="4"/>
      <c r="B209" s="4"/>
      <c r="C209" s="4"/>
      <c r="E209" s="4"/>
      <c r="F209" s="5"/>
      <c r="G209" s="4"/>
      <c r="H209" s="4"/>
      <c r="I209" s="4"/>
    </row>
    <row r="210" spans="1:9">
      <c r="A210" s="4"/>
      <c r="B210" s="4"/>
      <c r="C210" s="4"/>
      <c r="E210" s="4"/>
      <c r="F210" s="5"/>
      <c r="G210" s="4"/>
      <c r="H210" s="4"/>
      <c r="I210" s="4"/>
    </row>
    <row r="211" spans="1:9">
      <c r="A211" s="4"/>
      <c r="B211" s="4"/>
      <c r="C211" s="4"/>
      <c r="E211" s="4"/>
      <c r="F211" s="5"/>
      <c r="G211" s="4"/>
      <c r="H211" s="4"/>
      <c r="I211" s="4"/>
    </row>
    <row r="212" spans="1:9">
      <c r="A212" s="4"/>
      <c r="B212" s="4"/>
      <c r="C212" s="4"/>
      <c r="E212" s="4"/>
      <c r="F212" s="5"/>
      <c r="G212" s="4"/>
      <c r="H212" s="4"/>
      <c r="I212" s="4"/>
    </row>
    <row r="213" spans="1:9">
      <c r="A213" s="4"/>
      <c r="B213" s="4"/>
      <c r="C213" s="4"/>
      <c r="E213" s="4"/>
      <c r="F213" s="5"/>
      <c r="G213" s="4"/>
      <c r="H213" s="4"/>
      <c r="I213" s="4"/>
    </row>
    <row r="214" spans="1:9">
      <c r="A214" s="4"/>
      <c r="B214" s="4"/>
      <c r="C214" s="4"/>
      <c r="E214" s="4"/>
      <c r="F214" s="5"/>
      <c r="G214" s="4"/>
      <c r="H214" s="4"/>
      <c r="I214" s="4"/>
    </row>
    <row r="215" spans="1:9">
      <c r="A215" s="4"/>
      <c r="B215" s="4"/>
      <c r="C215" s="4"/>
      <c r="E215" s="4"/>
      <c r="F215" s="5"/>
      <c r="G215" s="4"/>
      <c r="H215" s="4"/>
      <c r="I215" s="4"/>
    </row>
    <row r="216" spans="1:9">
      <c r="A216" s="4"/>
      <c r="B216" s="4"/>
      <c r="C216" s="4"/>
      <c r="E216" s="4"/>
      <c r="F216" s="5"/>
      <c r="G216" s="4"/>
      <c r="H216" s="4"/>
      <c r="I216" s="4"/>
    </row>
    <row r="217" spans="1:9">
      <c r="A217" s="4"/>
      <c r="B217" s="4"/>
      <c r="C217" s="4"/>
      <c r="E217" s="4"/>
      <c r="F217" s="5"/>
      <c r="G217" s="4"/>
      <c r="H217" s="4"/>
      <c r="I217" s="4"/>
    </row>
    <row r="218" spans="1:9">
      <c r="A218" s="4"/>
      <c r="B218" s="4"/>
      <c r="C218" s="4"/>
      <c r="E218" s="4"/>
      <c r="F218" s="5"/>
      <c r="G218" s="4"/>
      <c r="H218" s="4"/>
      <c r="I218" s="4"/>
    </row>
    <row r="219" spans="1:9">
      <c r="A219" s="4"/>
      <c r="B219" s="4"/>
      <c r="C219" s="4"/>
      <c r="E219" s="4"/>
      <c r="F219" s="5"/>
      <c r="G219" s="4"/>
      <c r="H219" s="4"/>
      <c r="I219" s="4"/>
    </row>
    <row r="220" spans="1:9">
      <c r="A220" s="4"/>
      <c r="B220" s="4"/>
      <c r="C220" s="4"/>
      <c r="E220" s="4"/>
      <c r="F220" s="5"/>
      <c r="G220" s="4"/>
      <c r="H220" s="4"/>
      <c r="I220" s="4"/>
    </row>
    <row r="221" spans="1:9">
      <c r="A221" s="4"/>
      <c r="B221" s="4"/>
      <c r="C221" s="4"/>
      <c r="E221" s="4"/>
      <c r="F221" s="5"/>
      <c r="G221" s="4"/>
      <c r="H221" s="4"/>
      <c r="I221" s="4"/>
    </row>
    <row r="222" spans="1:9">
      <c r="A222" s="4"/>
      <c r="B222" s="4"/>
      <c r="C222" s="4"/>
      <c r="E222" s="4"/>
      <c r="F222" s="5"/>
      <c r="G222" s="4"/>
      <c r="H222" s="4"/>
      <c r="I222" s="4"/>
    </row>
    <row r="223" spans="1:9">
      <c r="A223" s="4"/>
      <c r="B223" s="4"/>
      <c r="C223" s="4"/>
      <c r="E223" s="4"/>
      <c r="F223" s="5"/>
      <c r="G223" s="4"/>
      <c r="H223" s="4"/>
      <c r="I223" s="4"/>
    </row>
    <row r="224" spans="1:9">
      <c r="A224" s="4"/>
      <c r="B224" s="4"/>
      <c r="C224" s="4"/>
      <c r="E224" s="4"/>
      <c r="F224" s="5"/>
      <c r="G224" s="4"/>
      <c r="H224" s="4"/>
      <c r="I224" s="4"/>
    </row>
    <row r="225" spans="1:9">
      <c r="A225" s="4"/>
      <c r="B225" s="4"/>
      <c r="C225" s="4"/>
      <c r="E225" s="4"/>
      <c r="F225" s="5"/>
      <c r="G225" s="4"/>
      <c r="H225" s="4"/>
      <c r="I225" s="4"/>
    </row>
    <row r="226" spans="1:9">
      <c r="A226" s="4"/>
      <c r="B226" s="4"/>
      <c r="C226" s="4"/>
      <c r="E226" s="4"/>
      <c r="F226" s="5"/>
      <c r="G226" s="4"/>
      <c r="H226" s="4"/>
      <c r="I226" s="4"/>
    </row>
    <row r="227" spans="1:9">
      <c r="A227" s="4"/>
      <c r="B227" s="4"/>
      <c r="C227" s="4"/>
      <c r="E227" s="4"/>
      <c r="F227" s="5"/>
      <c r="G227" s="4"/>
      <c r="H227" s="4"/>
      <c r="I227" s="4"/>
    </row>
    <row r="228" spans="1:9">
      <c r="A228" s="4"/>
      <c r="B228" s="4"/>
      <c r="C228" s="4"/>
      <c r="E228" s="4"/>
      <c r="F228" s="5"/>
      <c r="G228" s="4"/>
      <c r="H228" s="4"/>
      <c r="I228" s="4"/>
    </row>
    <row r="229" spans="1:9">
      <c r="A229" s="4"/>
      <c r="B229" s="4"/>
      <c r="C229" s="4"/>
      <c r="E229" s="4"/>
      <c r="F229" s="5"/>
      <c r="G229" s="4"/>
      <c r="H229" s="4"/>
      <c r="I229" s="4"/>
    </row>
    <row r="230" spans="1:9">
      <c r="A230" s="4"/>
      <c r="B230" s="4"/>
      <c r="C230" s="4"/>
      <c r="E230" s="4"/>
      <c r="F230" s="5"/>
      <c r="G230" s="4"/>
      <c r="H230" s="4"/>
      <c r="I230" s="4"/>
    </row>
    <row r="231" spans="1:9">
      <c r="A231" s="4"/>
      <c r="B231" s="4"/>
      <c r="C231" s="4"/>
      <c r="E231" s="4"/>
      <c r="F231" s="5"/>
      <c r="G231" s="4"/>
      <c r="H231" s="4"/>
      <c r="I231" s="4"/>
    </row>
    <row r="232" spans="1:9">
      <c r="A232" s="4"/>
      <c r="B232" s="4"/>
      <c r="C232" s="4"/>
      <c r="E232" s="4"/>
      <c r="F232" s="5"/>
      <c r="G232" s="4"/>
      <c r="H232" s="4"/>
      <c r="I232" s="4"/>
    </row>
    <row r="233" spans="1:9">
      <c r="A233" s="4"/>
      <c r="B233" s="4"/>
      <c r="C233" s="4"/>
      <c r="E233" s="4"/>
      <c r="F233" s="5"/>
      <c r="G233" s="4"/>
      <c r="H233" s="4"/>
      <c r="I233" s="4"/>
    </row>
    <row r="234" spans="1:9">
      <c r="A234" s="4"/>
      <c r="B234" s="4"/>
      <c r="C234" s="4"/>
      <c r="E234" s="4"/>
      <c r="F234" s="5"/>
      <c r="G234" s="4"/>
      <c r="H234" s="4"/>
      <c r="I234" s="4"/>
    </row>
    <row r="235" spans="1:9">
      <c r="A235" s="4"/>
      <c r="B235" s="4"/>
      <c r="C235" s="4"/>
      <c r="E235" s="4"/>
      <c r="F235" s="5"/>
      <c r="G235" s="4"/>
      <c r="H235" s="4"/>
      <c r="I235" s="4"/>
    </row>
    <row r="236" spans="1:9">
      <c r="A236" s="4"/>
      <c r="B236" s="4"/>
      <c r="C236" s="4"/>
      <c r="E236" s="4"/>
      <c r="F236" s="5"/>
      <c r="G236" s="4"/>
      <c r="H236" s="4"/>
      <c r="I236" s="4"/>
    </row>
    <row r="237" spans="1:9">
      <c r="A237" s="4"/>
      <c r="B237" s="4"/>
      <c r="C237" s="4"/>
      <c r="E237" s="4"/>
      <c r="F237" s="5"/>
      <c r="G237" s="4"/>
      <c r="H237" s="4"/>
      <c r="I237" s="4"/>
    </row>
    <row r="238" spans="1:9">
      <c r="A238" s="4"/>
      <c r="B238" s="4"/>
      <c r="C238" s="4"/>
      <c r="E238" s="4"/>
      <c r="F238" s="5"/>
      <c r="G238" s="4"/>
      <c r="H238" s="4"/>
      <c r="I238" s="4"/>
    </row>
    <row r="239" spans="1:9">
      <c r="A239" s="4"/>
      <c r="B239" s="4"/>
      <c r="C239" s="4"/>
      <c r="E239" s="4"/>
      <c r="F239" s="5"/>
      <c r="G239" s="4"/>
      <c r="H239" s="4"/>
      <c r="I239" s="4"/>
    </row>
    <row r="240" spans="1:9">
      <c r="A240" s="4"/>
      <c r="B240" s="4"/>
      <c r="C240" s="4"/>
      <c r="E240" s="4"/>
      <c r="F240" s="5"/>
      <c r="G240" s="4"/>
      <c r="H240" s="4"/>
      <c r="I240" s="4"/>
    </row>
    <row r="241" spans="1:9">
      <c r="A241" s="4"/>
      <c r="B241" s="4"/>
      <c r="C241" s="4"/>
      <c r="E241" s="4"/>
      <c r="F241" s="5"/>
      <c r="G241" s="4"/>
      <c r="H241" s="4"/>
      <c r="I241" s="4"/>
    </row>
    <row r="242" spans="1:9">
      <c r="A242" s="4"/>
      <c r="B242" s="4"/>
      <c r="C242" s="4"/>
      <c r="E242" s="4"/>
      <c r="F242" s="5"/>
      <c r="G242" s="4"/>
      <c r="H242" s="4"/>
      <c r="I242" s="4"/>
    </row>
    <row r="243" spans="1:9">
      <c r="A243" s="4"/>
      <c r="B243" s="4"/>
      <c r="C243" s="4"/>
      <c r="E243" s="4"/>
      <c r="F243" s="5"/>
      <c r="G243" s="4"/>
      <c r="H243" s="4"/>
      <c r="I243" s="4"/>
    </row>
    <row r="244" spans="1:9">
      <c r="A244" s="4"/>
      <c r="B244" s="4"/>
      <c r="C244" s="4"/>
      <c r="E244" s="4"/>
      <c r="F244" s="5"/>
      <c r="G244" s="4"/>
      <c r="H244" s="4"/>
      <c r="I244" s="4"/>
    </row>
    <row r="245" spans="1:9">
      <c r="A245" s="4"/>
      <c r="B245" s="4"/>
      <c r="C245" s="4"/>
      <c r="E245" s="4"/>
      <c r="F245" s="5"/>
      <c r="G245" s="4"/>
      <c r="H245" s="4"/>
      <c r="I245" s="4"/>
    </row>
    <row r="246" spans="1:9">
      <c r="A246" s="4"/>
      <c r="B246" s="4"/>
      <c r="C246" s="4"/>
      <c r="E246" s="4"/>
      <c r="F246" s="5"/>
      <c r="G246" s="4"/>
      <c r="H246" s="4"/>
      <c r="I246" s="4"/>
    </row>
    <row r="247" spans="1:9">
      <c r="A247" s="4"/>
      <c r="B247" s="4"/>
      <c r="C247" s="4"/>
      <c r="E247" s="4"/>
      <c r="F247" s="5"/>
      <c r="G247" s="4"/>
      <c r="H247" s="4"/>
      <c r="I247" s="4"/>
    </row>
    <row r="248" spans="1:9">
      <c r="A248" s="4"/>
      <c r="B248" s="4"/>
      <c r="C248" s="4"/>
      <c r="E248" s="4"/>
      <c r="F248" s="5"/>
      <c r="G248" s="4"/>
      <c r="H248" s="4"/>
      <c r="I248" s="4"/>
    </row>
    <row r="249" spans="1:9">
      <c r="A249" s="4"/>
      <c r="B249" s="4"/>
      <c r="C249" s="4"/>
      <c r="E249" s="4"/>
      <c r="F249" s="5"/>
      <c r="G249" s="4"/>
      <c r="H249" s="4"/>
      <c r="I249" s="4"/>
    </row>
    <row r="250" spans="1:9">
      <c r="A250" s="4"/>
      <c r="B250" s="4"/>
      <c r="C250" s="4"/>
      <c r="E250" s="4"/>
      <c r="F250" s="5"/>
      <c r="G250" s="4"/>
      <c r="H250" s="4"/>
      <c r="I250" s="4"/>
    </row>
    <row r="251" spans="1:9">
      <c r="A251" s="4"/>
      <c r="B251" s="4"/>
      <c r="C251" s="4"/>
      <c r="E251" s="4"/>
      <c r="F251" s="5"/>
      <c r="G251" s="4"/>
      <c r="H251" s="4"/>
      <c r="I251" s="4"/>
    </row>
    <row r="252" spans="1:9">
      <c r="A252" s="4"/>
      <c r="B252" s="4"/>
      <c r="C252" s="4"/>
      <c r="E252" s="4"/>
      <c r="F252" s="5"/>
      <c r="G252" s="4"/>
      <c r="H252" s="4"/>
      <c r="I252" s="4"/>
    </row>
    <row r="253" spans="1:9">
      <c r="A253" s="4"/>
      <c r="B253" s="4"/>
      <c r="C253" s="4"/>
      <c r="E253" s="4"/>
      <c r="F253" s="5"/>
      <c r="G253" s="4"/>
      <c r="H253" s="4"/>
      <c r="I253" s="4"/>
    </row>
    <row r="254" spans="1:9">
      <c r="A254" s="4"/>
      <c r="B254" s="4"/>
      <c r="C254" s="4"/>
      <c r="E254" s="4"/>
      <c r="F254" s="5"/>
      <c r="G254" s="4"/>
      <c r="H254" s="4"/>
      <c r="I254" s="4"/>
    </row>
    <row r="255" spans="1:9">
      <c r="A255" s="4"/>
      <c r="B255" s="4"/>
      <c r="C255" s="4"/>
      <c r="E255" s="4"/>
      <c r="F255" s="5"/>
      <c r="G255" s="4"/>
      <c r="H255" s="4"/>
      <c r="I255" s="4"/>
    </row>
    <row r="256" spans="1:9">
      <c r="A256" s="4"/>
      <c r="B256" s="4"/>
      <c r="C256" s="4"/>
      <c r="E256" s="4"/>
      <c r="F256" s="5"/>
      <c r="G256" s="4"/>
      <c r="H256" s="4"/>
      <c r="I256" s="4"/>
    </row>
    <row r="257" spans="1:9">
      <c r="A257" s="4"/>
      <c r="B257" s="4"/>
      <c r="C257" s="4"/>
      <c r="E257" s="4"/>
      <c r="F257" s="5"/>
      <c r="G257" s="4"/>
      <c r="H257" s="4"/>
      <c r="I257" s="4"/>
    </row>
    <row r="258" spans="1:9">
      <c r="A258" s="4"/>
      <c r="B258" s="4"/>
      <c r="C258" s="4"/>
      <c r="E258" s="4"/>
      <c r="F258" s="5"/>
      <c r="G258" s="4"/>
      <c r="H258" s="4"/>
      <c r="I258" s="4"/>
    </row>
    <row r="259" spans="1:9">
      <c r="A259" s="4"/>
      <c r="B259" s="4"/>
      <c r="C259" s="4"/>
      <c r="E259" s="4"/>
      <c r="F259" s="5"/>
      <c r="G259" s="4"/>
      <c r="H259" s="4"/>
      <c r="I259" s="4"/>
    </row>
    <row r="260" spans="1:9">
      <c r="A260" s="4"/>
      <c r="B260" s="4"/>
      <c r="C260" s="4"/>
      <c r="E260" s="4"/>
      <c r="F260" s="5"/>
      <c r="G260" s="4"/>
      <c r="H260" s="4"/>
      <c r="I260" s="4"/>
    </row>
    <row r="261" spans="1:9">
      <c r="A261" s="4"/>
      <c r="B261" s="4"/>
      <c r="C261" s="4"/>
      <c r="E261" s="4"/>
      <c r="F261" s="5"/>
      <c r="G261" s="4"/>
      <c r="H261" s="4"/>
      <c r="I261" s="4"/>
    </row>
    <row r="262" spans="1:9">
      <c r="A262" s="4"/>
      <c r="B262" s="4"/>
      <c r="C262" s="4"/>
      <c r="E262" s="4"/>
      <c r="F262" s="5"/>
      <c r="G262" s="4"/>
      <c r="H262" s="4"/>
      <c r="I262" s="4"/>
    </row>
    <row r="263" spans="1:9">
      <c r="A263" s="4"/>
      <c r="B263" s="4"/>
      <c r="C263" s="4"/>
      <c r="E263" s="4"/>
      <c r="F263" s="5"/>
      <c r="G263" s="4"/>
      <c r="H263" s="4"/>
      <c r="I263" s="4"/>
    </row>
    <row r="264" spans="1:9">
      <c r="A264" s="4"/>
      <c r="B264" s="4"/>
      <c r="C264" s="4"/>
      <c r="E264" s="4"/>
      <c r="F264" s="5"/>
      <c r="G264" s="4"/>
      <c r="H264" s="4"/>
      <c r="I264" s="4"/>
    </row>
    <row r="265" spans="1:9">
      <c r="A265" s="4"/>
      <c r="B265" s="4"/>
      <c r="C265" s="4"/>
      <c r="E265" s="4"/>
      <c r="F265" s="5"/>
      <c r="G265" s="4"/>
      <c r="H265" s="4"/>
      <c r="I265" s="4"/>
    </row>
    <row r="266" spans="1:9">
      <c r="A266" s="4"/>
      <c r="B266" s="4"/>
      <c r="C266" s="4"/>
      <c r="E266" s="4"/>
      <c r="F266" s="5"/>
      <c r="G266" s="4"/>
      <c r="H266" s="4"/>
      <c r="I266" s="4"/>
    </row>
    <row r="267" spans="1:9">
      <c r="A267" s="4"/>
      <c r="B267" s="4"/>
      <c r="C267" s="4"/>
      <c r="E267" s="4"/>
      <c r="F267" s="5"/>
      <c r="G267" s="4"/>
      <c r="H267" s="4"/>
      <c r="I267" s="4"/>
    </row>
    <row r="268" spans="1:9">
      <c r="A268" s="4"/>
      <c r="B268" s="4"/>
      <c r="C268" s="4"/>
      <c r="E268" s="4"/>
      <c r="F268" s="5"/>
      <c r="G268" s="4"/>
      <c r="H268" s="4"/>
      <c r="I268" s="4"/>
    </row>
    <row r="269" spans="1:9">
      <c r="A269" s="4"/>
      <c r="B269" s="4"/>
      <c r="C269" s="4"/>
      <c r="E269" s="4"/>
      <c r="F269" s="5"/>
      <c r="G269" s="4"/>
      <c r="H269" s="4"/>
      <c r="I269" s="4"/>
    </row>
    <row r="270" spans="1:9">
      <c r="A270" s="4"/>
      <c r="B270" s="4"/>
      <c r="C270" s="4"/>
      <c r="E270" s="4"/>
      <c r="F270" s="5"/>
      <c r="G270" s="4"/>
      <c r="H270" s="4"/>
      <c r="I270" s="4"/>
    </row>
    <row r="271" spans="1:9">
      <c r="A271" s="4"/>
      <c r="B271" s="4"/>
      <c r="C271" s="4"/>
      <c r="E271" s="4"/>
      <c r="F271" s="5"/>
      <c r="G271" s="4"/>
      <c r="H271" s="4"/>
      <c r="I271" s="4"/>
    </row>
    <row r="272" spans="1:9">
      <c r="A272" s="4"/>
      <c r="B272" s="4"/>
      <c r="C272" s="4"/>
      <c r="E272" s="4"/>
      <c r="F272" s="5"/>
      <c r="G272" s="4"/>
      <c r="H272" s="4"/>
      <c r="I272" s="4"/>
    </row>
    <row r="273" spans="1:9">
      <c r="A273" s="4"/>
      <c r="B273" s="4"/>
      <c r="C273" s="4"/>
      <c r="E273" s="4"/>
      <c r="F273" s="5"/>
      <c r="G273" s="4"/>
      <c r="H273" s="4"/>
      <c r="I273" s="4"/>
    </row>
    <row r="274" spans="1:9">
      <c r="A274" s="4"/>
      <c r="B274" s="4"/>
      <c r="C274" s="4"/>
      <c r="E274" s="4"/>
      <c r="F274" s="5"/>
      <c r="G274" s="4"/>
      <c r="H274" s="4"/>
      <c r="I274" s="4"/>
    </row>
    <row r="275" spans="1:9">
      <c r="A275" s="4"/>
      <c r="B275" s="4"/>
      <c r="C275" s="4"/>
      <c r="E275" s="4"/>
      <c r="F275" s="5"/>
      <c r="G275" s="4"/>
      <c r="H275" s="4"/>
      <c r="I275" s="4"/>
    </row>
    <row r="276" spans="1:9">
      <c r="A276" s="4"/>
      <c r="B276" s="4"/>
      <c r="C276" s="4"/>
      <c r="E276" s="4"/>
      <c r="F276" s="5"/>
      <c r="G276" s="4"/>
      <c r="H276" s="4"/>
      <c r="I276" s="4"/>
    </row>
    <row r="277" spans="1:9">
      <c r="A277" s="4"/>
      <c r="B277" s="4"/>
      <c r="C277" s="4"/>
      <c r="E277" s="4"/>
      <c r="F277" s="5"/>
      <c r="G277" s="4"/>
      <c r="H277" s="4"/>
      <c r="I277" s="4"/>
    </row>
    <row r="278" spans="1:9">
      <c r="A278" s="4"/>
      <c r="B278" s="4"/>
      <c r="C278" s="4"/>
      <c r="E278" s="4"/>
      <c r="F278" s="5"/>
      <c r="G278" s="4"/>
      <c r="H278" s="4"/>
      <c r="I278" s="4"/>
    </row>
    <row r="279" spans="1:9">
      <c r="A279" s="4"/>
      <c r="B279" s="4"/>
      <c r="C279" s="4"/>
      <c r="E279" s="4"/>
      <c r="F279" s="5"/>
      <c r="G279" s="4"/>
      <c r="H279" s="4"/>
      <c r="I279" s="4"/>
    </row>
    <row r="280" spans="1:9">
      <c r="A280" s="4"/>
      <c r="B280" s="4"/>
      <c r="C280" s="4"/>
      <c r="E280" s="4"/>
      <c r="F280" s="5"/>
      <c r="G280" s="4"/>
      <c r="H280" s="4"/>
      <c r="I280" s="4"/>
    </row>
    <row r="281" spans="1:9">
      <c r="A281" s="4"/>
      <c r="B281" s="4"/>
      <c r="C281" s="4"/>
      <c r="E281" s="4"/>
      <c r="F281" s="5"/>
      <c r="G281" s="4"/>
      <c r="H281" s="4"/>
      <c r="I281" s="4"/>
    </row>
    <row r="282" spans="1:9">
      <c r="A282" s="4"/>
      <c r="B282" s="4"/>
      <c r="C282" s="4"/>
      <c r="E282" s="4"/>
      <c r="F282" s="5"/>
      <c r="G282" s="4"/>
      <c r="H282" s="4"/>
      <c r="I282" s="4"/>
    </row>
    <row r="283" spans="1:9">
      <c r="A283" s="4"/>
      <c r="B283" s="4"/>
      <c r="C283" s="4"/>
      <c r="E283" s="4"/>
      <c r="F283" s="5"/>
      <c r="G283" s="4"/>
      <c r="H283" s="4"/>
      <c r="I283" s="4"/>
    </row>
    <row r="284" spans="1:9">
      <c r="A284" s="4"/>
      <c r="B284" s="4"/>
      <c r="C284" s="4"/>
      <c r="E284" s="4"/>
      <c r="F284" s="5"/>
      <c r="G284" s="4"/>
      <c r="H284" s="4"/>
      <c r="I284" s="4"/>
    </row>
    <row r="285" spans="1:9">
      <c r="A285" s="4"/>
      <c r="B285" s="4"/>
      <c r="C285" s="4"/>
      <c r="E285" s="4"/>
      <c r="F285" s="5"/>
      <c r="G285" s="4"/>
      <c r="H285" s="4"/>
      <c r="I285" s="4"/>
    </row>
    <row r="286" spans="1:9">
      <c r="A286" s="4"/>
      <c r="B286" s="4"/>
      <c r="C286" s="4"/>
      <c r="E286" s="4"/>
      <c r="F286" s="5"/>
      <c r="G286" s="4"/>
      <c r="H286" s="4"/>
      <c r="I286" s="4"/>
    </row>
    <row r="287" spans="1:9">
      <c r="A287" s="4"/>
      <c r="B287" s="4"/>
      <c r="C287" s="4"/>
      <c r="E287" s="4"/>
      <c r="F287" s="5"/>
      <c r="G287" s="4"/>
      <c r="H287" s="4"/>
      <c r="I287" s="4"/>
    </row>
    <row r="288" spans="1:9">
      <c r="A288" s="4"/>
      <c r="B288" s="4"/>
      <c r="C288" s="4"/>
      <c r="E288" s="4"/>
      <c r="F288" s="5"/>
      <c r="G288" s="4"/>
      <c r="H288" s="4"/>
      <c r="I288" s="4"/>
    </row>
    <row r="289" spans="1:9">
      <c r="A289" s="4"/>
      <c r="B289" s="4"/>
      <c r="C289" s="4"/>
      <c r="E289" s="4"/>
      <c r="F289" s="5"/>
      <c r="G289" s="4"/>
      <c r="H289" s="4"/>
      <c r="I289" s="4"/>
    </row>
    <row r="290" spans="1:9">
      <c r="A290" s="4"/>
      <c r="B290" s="4"/>
      <c r="C290" s="4"/>
      <c r="E290" s="4"/>
      <c r="F290" s="5"/>
      <c r="G290" s="4"/>
      <c r="H290" s="4"/>
      <c r="I290" s="4"/>
    </row>
    <row r="291" spans="1:9">
      <c r="A291" s="4"/>
      <c r="B291" s="4"/>
      <c r="C291" s="4"/>
      <c r="E291" s="4"/>
      <c r="F291" s="5"/>
      <c r="G291" s="4"/>
      <c r="H291" s="4"/>
      <c r="I291" s="4"/>
    </row>
    <row r="292" spans="1:9">
      <c r="A292" s="4"/>
      <c r="B292" s="4"/>
      <c r="C292" s="4"/>
      <c r="E292" s="4"/>
      <c r="F292" s="5"/>
      <c r="G292" s="4"/>
      <c r="H292" s="4"/>
      <c r="I292" s="4"/>
    </row>
    <row r="293" spans="1:9">
      <c r="A293" s="4"/>
      <c r="B293" s="4"/>
      <c r="C293" s="4"/>
      <c r="E293" s="4"/>
      <c r="F293" s="5"/>
      <c r="G293" s="4"/>
      <c r="H293" s="4"/>
      <c r="I293" s="4"/>
    </row>
    <row r="294" spans="1:9">
      <c r="A294" s="4"/>
      <c r="B294" s="4"/>
      <c r="C294" s="4"/>
      <c r="E294" s="4"/>
      <c r="F294" s="5"/>
      <c r="G294" s="4"/>
      <c r="H294" s="4"/>
      <c r="I294" s="4"/>
    </row>
    <row r="295" spans="1:9">
      <c r="A295" s="4"/>
      <c r="B295" s="4"/>
      <c r="C295" s="4"/>
      <c r="E295" s="4"/>
      <c r="F295" s="5"/>
      <c r="G295" s="4"/>
      <c r="H295" s="4"/>
      <c r="I295" s="4"/>
    </row>
    <row r="296" spans="1:9">
      <c r="A296" s="4"/>
      <c r="B296" s="4"/>
      <c r="C296" s="4"/>
      <c r="E296" s="4"/>
      <c r="F296" s="5"/>
      <c r="G296" s="4"/>
      <c r="H296" s="4"/>
      <c r="I296" s="4"/>
    </row>
    <row r="297" spans="1:9">
      <c r="A297" s="4"/>
      <c r="B297" s="4"/>
      <c r="C297" s="4"/>
      <c r="E297" s="4"/>
      <c r="F297" s="5"/>
      <c r="G297" s="4"/>
      <c r="H297" s="4"/>
      <c r="I297" s="4"/>
    </row>
    <row r="298" spans="1:9">
      <c r="A298" s="4"/>
      <c r="B298" s="4"/>
      <c r="C298" s="4"/>
      <c r="E298" s="4"/>
      <c r="F298" s="5"/>
      <c r="G298" s="4"/>
      <c r="H298" s="4"/>
      <c r="I298" s="4"/>
    </row>
    <row r="299" spans="1:9">
      <c r="A299" s="4"/>
      <c r="B299" s="4"/>
      <c r="C299" s="4"/>
      <c r="E299" s="4"/>
      <c r="F299" s="5"/>
      <c r="G299" s="4"/>
      <c r="H299" s="4"/>
      <c r="I299" s="4"/>
    </row>
    <row r="300" spans="1:9">
      <c r="A300" s="4"/>
      <c r="B300" s="4"/>
      <c r="C300" s="4"/>
      <c r="E300" s="4"/>
      <c r="F300" s="5"/>
      <c r="G300" s="4"/>
      <c r="H300" s="4"/>
      <c r="I300" s="4"/>
    </row>
    <row r="301" spans="1:9">
      <c r="A301" s="4"/>
      <c r="B301" s="4"/>
      <c r="C301" s="4"/>
      <c r="E301" s="4"/>
      <c r="F301" s="5"/>
      <c r="G301" s="4"/>
      <c r="H301" s="4"/>
      <c r="I301" s="4"/>
    </row>
    <row r="302" spans="1:9">
      <c r="A302" s="4"/>
      <c r="B302" s="4"/>
      <c r="C302" s="4"/>
      <c r="E302" s="4"/>
      <c r="F302" s="5"/>
      <c r="G302" s="4"/>
      <c r="H302" s="4"/>
      <c r="I302" s="4"/>
    </row>
    <row r="303" spans="1:9">
      <c r="A303" s="4"/>
      <c r="B303" s="4"/>
      <c r="C303" s="4"/>
      <c r="E303" s="4"/>
      <c r="F303" s="5"/>
      <c r="G303" s="4"/>
      <c r="H303" s="4"/>
      <c r="I303" s="4"/>
    </row>
    <row r="304" spans="1:9">
      <c r="A304" s="4"/>
      <c r="B304" s="4"/>
      <c r="C304" s="4"/>
      <c r="E304" s="4"/>
      <c r="F304" s="5"/>
      <c r="G304" s="4"/>
      <c r="H304" s="4"/>
      <c r="I304" s="4"/>
    </row>
    <row r="305" spans="1:9">
      <c r="A305" s="4"/>
      <c r="B305" s="4"/>
      <c r="C305" s="4"/>
      <c r="E305" s="4"/>
      <c r="F305" s="5"/>
      <c r="G305" s="4"/>
      <c r="H305" s="4"/>
      <c r="I305" s="4"/>
    </row>
    <row r="306" spans="1:9">
      <c r="A306" s="4"/>
      <c r="B306" s="4"/>
      <c r="C306" s="4"/>
      <c r="E306" s="4"/>
      <c r="F306" s="5"/>
      <c r="G306" s="4"/>
      <c r="H306" s="4"/>
      <c r="I306" s="4"/>
    </row>
    <row r="307" spans="1:9">
      <c r="A307" s="4"/>
      <c r="B307" s="4"/>
      <c r="C307" s="4"/>
      <c r="E307" s="4"/>
      <c r="F307" s="5"/>
      <c r="G307" s="4"/>
      <c r="H307" s="4"/>
      <c r="I307" s="4"/>
    </row>
    <row r="308" spans="1:9">
      <c r="A308" s="4"/>
      <c r="B308" s="4"/>
      <c r="C308" s="4"/>
      <c r="E308" s="4"/>
      <c r="F308" s="5"/>
      <c r="G308" s="4"/>
      <c r="H308" s="4"/>
      <c r="I308" s="4"/>
    </row>
    <row r="309" spans="1:9">
      <c r="A309" s="4"/>
      <c r="B309" s="4"/>
      <c r="C309" s="4"/>
      <c r="E309" s="4"/>
      <c r="F309" s="5"/>
      <c r="G309" s="4"/>
      <c r="H309" s="4"/>
      <c r="I309" s="4"/>
    </row>
    <row r="310" spans="1:9">
      <c r="A310" s="4"/>
      <c r="B310" s="4"/>
      <c r="C310" s="4"/>
      <c r="E310" s="4"/>
      <c r="F310" s="5"/>
      <c r="G310" s="4"/>
      <c r="H310" s="4"/>
      <c r="I310" s="4"/>
    </row>
    <row r="311" spans="1:9">
      <c r="A311" s="4"/>
      <c r="B311" s="4"/>
      <c r="C311" s="4"/>
      <c r="E311" s="4"/>
      <c r="F311" s="5"/>
      <c r="G311" s="4"/>
      <c r="H311" s="4"/>
      <c r="I311" s="4"/>
    </row>
    <row r="312" spans="1:9">
      <c r="A312" s="4"/>
      <c r="B312" s="4"/>
      <c r="C312" s="4"/>
      <c r="E312" s="4"/>
      <c r="F312" s="5"/>
      <c r="G312" s="4"/>
      <c r="H312" s="4"/>
      <c r="I312" s="4"/>
    </row>
    <row r="313" spans="1:9">
      <c r="A313" s="4"/>
      <c r="B313" s="4"/>
      <c r="C313" s="4"/>
      <c r="E313" s="4"/>
      <c r="F313" s="5"/>
      <c r="G313" s="4"/>
      <c r="H313" s="4"/>
      <c r="I313" s="4"/>
    </row>
    <row r="314" spans="1:9">
      <c r="A314" s="4"/>
      <c r="B314" s="4"/>
      <c r="C314" s="4"/>
      <c r="E314" s="4"/>
      <c r="F314" s="5"/>
      <c r="G314" s="4"/>
      <c r="H314" s="4"/>
      <c r="I314" s="4"/>
    </row>
    <row r="315" spans="1:9">
      <c r="A315" s="4"/>
      <c r="B315" s="4"/>
      <c r="C315" s="4"/>
      <c r="E315" s="4"/>
      <c r="F315" s="5"/>
      <c r="G315" s="4"/>
      <c r="H315" s="4"/>
      <c r="I315" s="4"/>
    </row>
    <row r="316" spans="1:9">
      <c r="A316" s="4"/>
      <c r="B316" s="4"/>
      <c r="C316" s="4"/>
      <c r="E316" s="4"/>
      <c r="F316" s="5"/>
      <c r="G316" s="4"/>
      <c r="H316" s="4"/>
      <c r="I316" s="4"/>
    </row>
    <row r="317" spans="1:9">
      <c r="A317" s="4"/>
      <c r="B317" s="4"/>
      <c r="C317" s="4"/>
      <c r="E317" s="4"/>
      <c r="F317" s="5"/>
      <c r="G317" s="4"/>
      <c r="H317" s="4"/>
      <c r="I317" s="4"/>
    </row>
    <row r="318" spans="1:9">
      <c r="A318" s="4"/>
      <c r="B318" s="4"/>
      <c r="C318" s="4"/>
      <c r="E318" s="4"/>
      <c r="F318" s="5"/>
      <c r="G318" s="4"/>
      <c r="H318" s="4"/>
      <c r="I318" s="4"/>
    </row>
    <row r="319" spans="1:9">
      <c r="A319" s="4"/>
      <c r="B319" s="4"/>
      <c r="C319" s="4"/>
      <c r="E319" s="4"/>
      <c r="F319" s="5"/>
      <c r="G319" s="4"/>
      <c r="H319" s="4"/>
      <c r="I319" s="4"/>
    </row>
    <row r="320" spans="1:9">
      <c r="A320" s="4"/>
      <c r="B320" s="4"/>
      <c r="C320" s="4"/>
      <c r="E320" s="4"/>
      <c r="F320" s="5"/>
      <c r="G320" s="4"/>
      <c r="H320" s="4"/>
      <c r="I320" s="4"/>
    </row>
    <row r="321" spans="1:9">
      <c r="A321" s="4"/>
      <c r="B321" s="4"/>
      <c r="C321" s="4"/>
      <c r="E321" s="4"/>
      <c r="F321" s="5"/>
      <c r="G321" s="4"/>
      <c r="H321" s="4"/>
      <c r="I321" s="4"/>
    </row>
    <row r="322" spans="1:9">
      <c r="A322" s="4"/>
      <c r="B322" s="4"/>
      <c r="C322" s="4"/>
      <c r="E322" s="4"/>
      <c r="F322" s="5"/>
      <c r="G322" s="4"/>
      <c r="H322" s="4"/>
      <c r="I322" s="4"/>
    </row>
    <row r="323" spans="1:9">
      <c r="A323" s="4"/>
      <c r="B323" s="4"/>
      <c r="C323" s="4"/>
      <c r="E323" s="4"/>
      <c r="F323" s="5"/>
      <c r="G323" s="4"/>
      <c r="H323" s="4"/>
      <c r="I323" s="4"/>
    </row>
    <row r="324" spans="1:9">
      <c r="A324" s="4"/>
      <c r="B324" s="4"/>
      <c r="C324" s="4"/>
      <c r="E324" s="4"/>
      <c r="F324" s="5"/>
      <c r="G324" s="4"/>
      <c r="H324" s="4"/>
      <c r="I324" s="4"/>
    </row>
    <row r="325" spans="1:9">
      <c r="A325" s="4"/>
      <c r="B325" s="4"/>
      <c r="C325" s="4"/>
      <c r="E325" s="4"/>
      <c r="F325" s="5"/>
      <c r="G325" s="4"/>
      <c r="H325" s="4"/>
      <c r="I325" s="4"/>
    </row>
    <row r="326" spans="1:9">
      <c r="A326" s="4"/>
      <c r="B326" s="4"/>
      <c r="C326" s="4"/>
      <c r="E326" s="4"/>
      <c r="F326" s="5"/>
      <c r="G326" s="4"/>
      <c r="H326" s="4"/>
      <c r="I326" s="4"/>
    </row>
    <row r="327" spans="1:9">
      <c r="A327" s="4"/>
      <c r="B327" s="4"/>
      <c r="C327" s="4"/>
      <c r="E327" s="4"/>
      <c r="F327" s="5"/>
      <c r="G327" s="4"/>
      <c r="H327" s="4"/>
      <c r="I327" s="4"/>
    </row>
    <row r="328" spans="1:9">
      <c r="A328" s="4"/>
      <c r="B328" s="4"/>
      <c r="C328" s="4"/>
      <c r="E328" s="4"/>
      <c r="F328" s="5"/>
      <c r="G328" s="4"/>
      <c r="H328" s="4"/>
      <c r="I328" s="4"/>
    </row>
    <row r="329" spans="1:9">
      <c r="A329" s="4"/>
      <c r="B329" s="4"/>
      <c r="C329" s="4"/>
      <c r="E329" s="4"/>
      <c r="F329" s="5"/>
      <c r="G329" s="4"/>
      <c r="H329" s="4"/>
      <c r="I329" s="4"/>
    </row>
    <row r="330" spans="1:9">
      <c r="A330" s="4"/>
      <c r="B330" s="4"/>
      <c r="C330" s="4"/>
      <c r="E330" s="4"/>
      <c r="F330" s="5"/>
      <c r="G330" s="4"/>
      <c r="H330" s="4"/>
      <c r="I330" s="4"/>
    </row>
    <row r="331" spans="1:9">
      <c r="A331" s="4"/>
      <c r="B331" s="4"/>
      <c r="C331" s="4"/>
      <c r="E331" s="4"/>
      <c r="F331" s="5"/>
      <c r="G331" s="4"/>
      <c r="H331" s="4"/>
      <c r="I331" s="4"/>
    </row>
    <row r="332" spans="1:9">
      <c r="A332" s="4"/>
      <c r="B332" s="4"/>
      <c r="C332" s="4"/>
      <c r="E332" s="4"/>
      <c r="F332" s="5"/>
      <c r="G332" s="4"/>
      <c r="H332" s="4"/>
      <c r="I332" s="4"/>
    </row>
    <row r="333" spans="1:9">
      <c r="A333" s="4"/>
      <c r="B333" s="4"/>
      <c r="C333" s="4"/>
      <c r="E333" s="4"/>
      <c r="F333" s="5"/>
      <c r="G333" s="4"/>
      <c r="H333" s="4"/>
      <c r="I333" s="4"/>
    </row>
    <row r="334" spans="1:9">
      <c r="A334" s="4"/>
      <c r="B334" s="4"/>
      <c r="C334" s="4"/>
      <c r="E334" s="4"/>
      <c r="F334" s="5"/>
      <c r="G334" s="4"/>
      <c r="H334" s="4"/>
      <c r="I334" s="4"/>
    </row>
    <row r="335" spans="1:9">
      <c r="A335" s="4"/>
      <c r="B335" s="4"/>
      <c r="C335" s="4"/>
      <c r="E335" s="4"/>
      <c r="F335" s="5"/>
      <c r="G335" s="4"/>
      <c r="H335" s="4"/>
      <c r="I335" s="4"/>
    </row>
    <row r="336" spans="1:9">
      <c r="A336" s="4"/>
      <c r="B336" s="4"/>
      <c r="C336" s="4"/>
      <c r="E336" s="4"/>
      <c r="F336" s="5"/>
      <c r="G336" s="4"/>
      <c r="H336" s="4"/>
      <c r="I336" s="4"/>
    </row>
    <row r="337" spans="1:9">
      <c r="A337" s="4"/>
      <c r="B337" s="4"/>
      <c r="C337" s="4"/>
      <c r="E337" s="4"/>
      <c r="F337" s="5"/>
      <c r="G337" s="4"/>
      <c r="H337" s="4"/>
      <c r="I337" s="4"/>
    </row>
    <row r="338" spans="1:9">
      <c r="A338" s="4"/>
      <c r="B338" s="4"/>
      <c r="C338" s="4"/>
      <c r="E338" s="4"/>
      <c r="F338" s="5"/>
      <c r="G338" s="4"/>
      <c r="H338" s="4"/>
      <c r="I338" s="4"/>
    </row>
    <row r="339" spans="1:9">
      <c r="A339" s="4"/>
      <c r="B339" s="4"/>
      <c r="C339" s="4"/>
      <c r="E339" s="4"/>
      <c r="F339" s="5"/>
      <c r="G339" s="4"/>
      <c r="H339" s="4"/>
      <c r="I339" s="4"/>
    </row>
    <row r="340" spans="1:9">
      <c r="A340" s="4"/>
      <c r="B340" s="4"/>
      <c r="C340" s="4"/>
      <c r="E340" s="4"/>
      <c r="F340" s="5"/>
      <c r="G340" s="4"/>
      <c r="H340" s="4"/>
      <c r="I340" s="4"/>
    </row>
    <row r="341" spans="1:9">
      <c r="A341" s="4"/>
      <c r="B341" s="4"/>
      <c r="C341" s="4"/>
      <c r="E341" s="4"/>
      <c r="F341" s="5"/>
      <c r="G341" s="4"/>
      <c r="H341" s="4"/>
      <c r="I341" s="4"/>
    </row>
    <row r="342" spans="1:9">
      <c r="A342" s="4"/>
      <c r="B342" s="4"/>
      <c r="C342" s="4"/>
      <c r="E342" s="4"/>
      <c r="F342" s="5"/>
      <c r="G342" s="4"/>
      <c r="H342" s="4"/>
      <c r="I342" s="4"/>
    </row>
    <row r="343" spans="1:9">
      <c r="A343" s="4"/>
      <c r="B343" s="4"/>
      <c r="C343" s="4"/>
      <c r="E343" s="4"/>
      <c r="F343" s="5"/>
      <c r="G343" s="4"/>
      <c r="H343" s="4"/>
      <c r="I343" s="4"/>
    </row>
    <row r="344" spans="1:9">
      <c r="A344" s="4"/>
      <c r="B344" s="4"/>
      <c r="C344" s="4"/>
      <c r="E344" s="4"/>
      <c r="F344" s="5"/>
      <c r="G344" s="4"/>
      <c r="H344" s="4"/>
      <c r="I344" s="4"/>
    </row>
    <row r="345" spans="1:9">
      <c r="A345" s="4"/>
      <c r="B345" s="4"/>
      <c r="C345" s="4"/>
      <c r="E345" s="4"/>
      <c r="F345" s="5"/>
      <c r="G345" s="4"/>
      <c r="H345" s="4"/>
      <c r="I345" s="4"/>
    </row>
    <row r="346" spans="1:9">
      <c r="A346" s="4"/>
      <c r="B346" s="4"/>
      <c r="C346" s="4"/>
      <c r="E346" s="4"/>
      <c r="F346" s="5"/>
      <c r="G346" s="4"/>
      <c r="H346" s="4"/>
      <c r="I346" s="4"/>
    </row>
    <row r="347" spans="1:9">
      <c r="A347" s="4"/>
      <c r="B347" s="4"/>
      <c r="C347" s="4"/>
      <c r="E347" s="4"/>
      <c r="F347" s="5"/>
      <c r="G347" s="4"/>
      <c r="H347" s="4"/>
      <c r="I347" s="4"/>
    </row>
    <row r="348" spans="1:9">
      <c r="A348" s="4"/>
      <c r="B348" s="4"/>
      <c r="C348" s="4"/>
      <c r="E348" s="4"/>
      <c r="F348" s="5"/>
      <c r="G348" s="4"/>
      <c r="H348" s="4"/>
      <c r="I348" s="4"/>
    </row>
    <row r="349" spans="1:9">
      <c r="A349" s="4"/>
      <c r="B349" s="4"/>
      <c r="C349" s="4"/>
      <c r="E349" s="4"/>
      <c r="F349" s="5"/>
      <c r="G349" s="4"/>
      <c r="H349" s="4"/>
      <c r="I349" s="4"/>
    </row>
    <row r="350" spans="1:9">
      <c r="A350" s="4"/>
      <c r="B350" s="4"/>
      <c r="C350" s="4"/>
      <c r="E350" s="4"/>
      <c r="F350" s="5"/>
      <c r="G350" s="4"/>
      <c r="H350" s="4"/>
      <c r="I350" s="4"/>
    </row>
    <row r="351" spans="1:9">
      <c r="A351" s="4"/>
      <c r="B351" s="4"/>
      <c r="C351" s="4"/>
      <c r="E351" s="4"/>
      <c r="F351" s="5"/>
      <c r="G351" s="4"/>
      <c r="H351" s="4"/>
      <c r="I351" s="4"/>
    </row>
    <row r="352" spans="1:9">
      <c r="A352" s="4"/>
      <c r="B352" s="4"/>
      <c r="C352" s="4"/>
      <c r="E352" s="4"/>
      <c r="F352" s="5"/>
      <c r="G352" s="4"/>
      <c r="H352" s="4"/>
      <c r="I352" s="4"/>
    </row>
    <row r="353" spans="1:9">
      <c r="A353" s="4"/>
      <c r="B353" s="4"/>
      <c r="C353" s="4"/>
      <c r="E353" s="4"/>
      <c r="F353" s="5"/>
      <c r="G353" s="4"/>
      <c r="H353" s="4"/>
      <c r="I353" s="4"/>
    </row>
    <row r="354" spans="1:9">
      <c r="A354" s="4"/>
      <c r="B354" s="4"/>
      <c r="C354" s="4"/>
      <c r="E354" s="4"/>
      <c r="F354" s="5"/>
      <c r="G354" s="4"/>
      <c r="H354" s="4"/>
      <c r="I354" s="4"/>
    </row>
    <row r="355" spans="1:9">
      <c r="A355" s="4"/>
      <c r="B355" s="4"/>
      <c r="C355" s="4"/>
      <c r="E355" s="4"/>
      <c r="F355" s="5"/>
      <c r="G355" s="4"/>
      <c r="H355" s="4"/>
      <c r="I355" s="4"/>
    </row>
    <row r="356" spans="1:9">
      <c r="A356" s="4"/>
      <c r="B356" s="4"/>
      <c r="C356" s="4"/>
      <c r="E356" s="4"/>
      <c r="F356" s="5"/>
      <c r="G356" s="4"/>
      <c r="H356" s="4"/>
      <c r="I356" s="4"/>
    </row>
    <row r="357" spans="1:9">
      <c r="A357" s="4"/>
      <c r="B357" s="4"/>
      <c r="C357" s="4"/>
      <c r="E357" s="4"/>
      <c r="F357" s="5"/>
      <c r="G357" s="4"/>
      <c r="H357" s="4"/>
      <c r="I357" s="4"/>
    </row>
    <row r="358" spans="1:9">
      <c r="A358" s="4"/>
      <c r="B358" s="4"/>
      <c r="C358" s="4"/>
      <c r="E358" s="4"/>
      <c r="F358" s="5"/>
      <c r="G358" s="4"/>
      <c r="H358" s="4"/>
      <c r="I358" s="4"/>
    </row>
    <row r="359" spans="1:9">
      <c r="A359" s="4"/>
      <c r="B359" s="4"/>
      <c r="C359" s="4"/>
      <c r="E359" s="4"/>
      <c r="F359" s="5"/>
      <c r="G359" s="4"/>
      <c r="H359" s="4"/>
      <c r="I359" s="4"/>
    </row>
    <row r="360" spans="1:9">
      <c r="A360" s="4"/>
      <c r="B360" s="4"/>
      <c r="C360" s="4"/>
      <c r="E360" s="4"/>
      <c r="F360" s="5"/>
      <c r="G360" s="4"/>
      <c r="H360" s="4"/>
      <c r="I360" s="4"/>
    </row>
    <row r="361" spans="1:9">
      <c r="A361" s="4"/>
      <c r="B361" s="4"/>
      <c r="C361" s="4"/>
      <c r="E361" s="4"/>
      <c r="F361" s="5"/>
      <c r="G361" s="4"/>
      <c r="H361" s="4"/>
      <c r="I361" s="4"/>
    </row>
    <row r="362" spans="1:9">
      <c r="A362" s="4"/>
      <c r="B362" s="4"/>
      <c r="C362" s="4"/>
      <c r="E362" s="4"/>
      <c r="F362" s="5"/>
      <c r="G362" s="4"/>
      <c r="H362" s="4"/>
      <c r="I362" s="4"/>
    </row>
    <row r="363" spans="1:9">
      <c r="A363" s="4"/>
      <c r="B363" s="4"/>
      <c r="C363" s="4"/>
      <c r="E363" s="4"/>
      <c r="F363" s="5"/>
      <c r="G363" s="4"/>
      <c r="H363" s="4"/>
      <c r="I363" s="4"/>
    </row>
    <row r="364" spans="1:9">
      <c r="A364" s="4"/>
      <c r="B364" s="4"/>
      <c r="C364" s="4"/>
      <c r="E364" s="4"/>
      <c r="F364" s="5"/>
      <c r="G364" s="4"/>
      <c r="H364" s="4"/>
      <c r="I364" s="4"/>
    </row>
    <row r="365" spans="1:9">
      <c r="A365" s="4"/>
      <c r="B365" s="4"/>
      <c r="C365" s="4"/>
      <c r="E365" s="4"/>
      <c r="F365" s="5"/>
      <c r="G365" s="4"/>
      <c r="H365" s="4"/>
      <c r="I365" s="4"/>
    </row>
    <row r="366" spans="1:9">
      <c r="A366" s="4"/>
      <c r="B366" s="4"/>
      <c r="C366" s="4"/>
      <c r="E366" s="4"/>
      <c r="F366" s="5"/>
      <c r="G366" s="4"/>
      <c r="H366" s="4"/>
      <c r="I366" s="4"/>
    </row>
    <row r="367" spans="1:9">
      <c r="A367" s="4"/>
      <c r="B367" s="4"/>
      <c r="C367" s="4"/>
      <c r="E367" s="4"/>
      <c r="F367" s="5"/>
      <c r="G367" s="4"/>
      <c r="H367" s="4"/>
      <c r="I367" s="4"/>
    </row>
    <row r="368" spans="1:9">
      <c r="A368" s="4"/>
      <c r="B368" s="4"/>
      <c r="C368" s="4"/>
      <c r="E368" s="4"/>
      <c r="F368" s="5"/>
      <c r="G368" s="4"/>
      <c r="H368" s="4"/>
      <c r="I368" s="4"/>
    </row>
    <row r="369" spans="1:9">
      <c r="A369" s="4"/>
      <c r="B369" s="4"/>
      <c r="C369" s="4"/>
      <c r="E369" s="4"/>
      <c r="F369" s="5"/>
      <c r="G369" s="4"/>
      <c r="H369" s="4"/>
      <c r="I369" s="4"/>
    </row>
    <row r="370" spans="1:9">
      <c r="A370" s="4"/>
      <c r="B370" s="4"/>
      <c r="C370" s="4"/>
      <c r="E370" s="4"/>
      <c r="F370" s="5"/>
      <c r="G370" s="4"/>
      <c r="H370" s="4"/>
      <c r="I370" s="4"/>
    </row>
    <row r="371" spans="1:9">
      <c r="A371" s="4"/>
      <c r="B371" s="4"/>
      <c r="C371" s="4"/>
      <c r="E371" s="4"/>
      <c r="F371" s="5"/>
      <c r="G371" s="4"/>
      <c r="H371" s="4"/>
      <c r="I371" s="4"/>
    </row>
    <row r="372" spans="1:9">
      <c r="A372" s="4"/>
      <c r="B372" s="4"/>
      <c r="C372" s="4"/>
      <c r="E372" s="4"/>
      <c r="F372" s="5"/>
      <c r="G372" s="4"/>
      <c r="H372" s="4"/>
      <c r="I372" s="4"/>
    </row>
    <row r="373" spans="1:9">
      <c r="A373" s="4"/>
      <c r="B373" s="4"/>
      <c r="C373" s="4"/>
      <c r="E373" s="4"/>
      <c r="F373" s="5"/>
      <c r="G373" s="4"/>
      <c r="H373" s="4"/>
      <c r="I373" s="4"/>
    </row>
    <row r="374" spans="1:9">
      <c r="A374" s="4"/>
      <c r="B374" s="4"/>
      <c r="C374" s="4"/>
      <c r="E374" s="4"/>
      <c r="F374" s="5"/>
      <c r="G374" s="4"/>
      <c r="H374" s="4"/>
      <c r="I374" s="4"/>
    </row>
    <row r="375" spans="1:9">
      <c r="A375" s="4"/>
      <c r="B375" s="4"/>
      <c r="C375" s="4"/>
      <c r="E375" s="4"/>
      <c r="F375" s="5"/>
      <c r="G375" s="4"/>
      <c r="H375" s="4"/>
      <c r="I375" s="4"/>
    </row>
    <row r="376" spans="1:9">
      <c r="A376" s="4"/>
      <c r="B376" s="4"/>
      <c r="C376" s="4"/>
      <c r="E376" s="4"/>
      <c r="F376" s="5"/>
      <c r="G376" s="4"/>
      <c r="H376" s="4"/>
      <c r="I376" s="4"/>
    </row>
    <row r="377" spans="1:9">
      <c r="A377" s="4"/>
      <c r="B377" s="4"/>
      <c r="C377" s="4"/>
      <c r="E377" s="4"/>
      <c r="F377" s="5"/>
      <c r="G377" s="4"/>
      <c r="H377" s="4"/>
      <c r="I377" s="4"/>
    </row>
    <row r="378" spans="1:9">
      <c r="A378" s="4"/>
      <c r="B378" s="4"/>
      <c r="C378" s="4"/>
      <c r="E378" s="4"/>
      <c r="F378" s="5"/>
      <c r="G378" s="4"/>
      <c r="H378" s="4"/>
      <c r="I378" s="4"/>
    </row>
    <row r="379" spans="1:9">
      <c r="A379" s="4"/>
      <c r="B379" s="4"/>
      <c r="C379" s="4"/>
      <c r="E379" s="4"/>
      <c r="F379" s="5"/>
      <c r="G379" s="4"/>
      <c r="H379" s="4"/>
      <c r="I379" s="4"/>
    </row>
    <row r="380" spans="1:9">
      <c r="A380" s="4"/>
      <c r="B380" s="4"/>
      <c r="C380" s="4"/>
      <c r="E380" s="4"/>
      <c r="F380" s="5"/>
      <c r="G380" s="4"/>
      <c r="H380" s="4"/>
      <c r="I380" s="4"/>
    </row>
    <row r="381" spans="1:9">
      <c r="A381" s="4"/>
      <c r="B381" s="4"/>
      <c r="C381" s="4"/>
      <c r="E381" s="4"/>
      <c r="F381" s="5"/>
      <c r="G381" s="4"/>
      <c r="H381" s="4"/>
      <c r="I381" s="4"/>
    </row>
    <row r="382" spans="1:9">
      <c r="A382" s="4"/>
      <c r="B382" s="4"/>
      <c r="C382" s="4"/>
      <c r="E382" s="4"/>
      <c r="F382" s="5"/>
      <c r="G382" s="4"/>
      <c r="H382" s="4"/>
      <c r="I382" s="4"/>
    </row>
    <row r="383" spans="1:9">
      <c r="A383" s="4"/>
      <c r="B383" s="4"/>
      <c r="C383" s="4"/>
      <c r="E383" s="4"/>
      <c r="F383" s="5"/>
      <c r="G383" s="4"/>
      <c r="H383" s="4"/>
      <c r="I383" s="4"/>
    </row>
    <row r="384" spans="1:9">
      <c r="A384" s="4"/>
      <c r="B384" s="4"/>
      <c r="C384" s="4"/>
      <c r="E384" s="4"/>
      <c r="F384" s="5"/>
      <c r="G384" s="4"/>
      <c r="H384" s="4"/>
      <c r="I384" s="4"/>
    </row>
    <row r="385" spans="1:9">
      <c r="A385" s="4"/>
      <c r="B385" s="4"/>
      <c r="C385" s="4"/>
      <c r="E385" s="4"/>
      <c r="F385" s="5"/>
      <c r="G385" s="4"/>
      <c r="H385" s="4"/>
      <c r="I385" s="4"/>
    </row>
    <row r="386" spans="1:9">
      <c r="A386" s="4"/>
      <c r="B386" s="4"/>
      <c r="C386" s="4"/>
      <c r="E386" s="4"/>
      <c r="F386" s="5"/>
      <c r="G386" s="4"/>
      <c r="H386" s="4"/>
      <c r="I386" s="4"/>
    </row>
    <row r="387" spans="1:9">
      <c r="A387" s="4"/>
      <c r="B387" s="4"/>
      <c r="C387" s="4"/>
      <c r="E387" s="4"/>
      <c r="F387" s="5"/>
      <c r="G387" s="4"/>
      <c r="H387" s="4"/>
      <c r="I387" s="4"/>
    </row>
    <row r="388" spans="1:9">
      <c r="A388" s="4"/>
      <c r="B388" s="4"/>
      <c r="C388" s="4"/>
      <c r="E388" s="4"/>
      <c r="F388" s="5"/>
      <c r="G388" s="4"/>
      <c r="H388" s="4"/>
      <c r="I388" s="4"/>
    </row>
    <row r="389" spans="1:9">
      <c r="A389" s="4"/>
      <c r="B389" s="4"/>
      <c r="C389" s="4"/>
      <c r="E389" s="4"/>
      <c r="F389" s="5"/>
      <c r="G389" s="4"/>
      <c r="H389" s="4"/>
      <c r="I389" s="4"/>
    </row>
    <row r="390" spans="1:9">
      <c r="A390" s="4"/>
      <c r="B390" s="4"/>
      <c r="C390" s="4"/>
      <c r="E390" s="4"/>
      <c r="F390" s="5"/>
      <c r="G390" s="4"/>
      <c r="H390" s="4"/>
      <c r="I390" s="4"/>
    </row>
    <row r="391" spans="1:9">
      <c r="A391" s="4"/>
      <c r="B391" s="4"/>
      <c r="C391" s="4"/>
      <c r="E391" s="4"/>
      <c r="F391" s="5"/>
      <c r="G391" s="4"/>
      <c r="H391" s="4"/>
      <c r="I391" s="4"/>
    </row>
    <row r="392" spans="1:9">
      <c r="A392" s="4"/>
      <c r="B392" s="4"/>
      <c r="C392" s="4"/>
      <c r="E392" s="4"/>
      <c r="F392" s="5"/>
      <c r="G392" s="4"/>
      <c r="H392" s="4"/>
      <c r="I392" s="4"/>
    </row>
    <row r="393" spans="1:9">
      <c r="A393" s="4"/>
      <c r="B393" s="4"/>
      <c r="C393" s="4"/>
      <c r="E393" s="4"/>
      <c r="F393" s="5"/>
      <c r="G393" s="4"/>
      <c r="H393" s="4"/>
      <c r="I393" s="4"/>
    </row>
    <row r="394" spans="1:9">
      <c r="A394" s="4"/>
      <c r="B394" s="4"/>
      <c r="C394" s="4"/>
      <c r="E394" s="4"/>
      <c r="F394" s="5"/>
      <c r="G394" s="4"/>
      <c r="H394" s="4"/>
      <c r="I394" s="4"/>
    </row>
    <row r="395" spans="1:9">
      <c r="A395" s="4"/>
      <c r="B395" s="4"/>
      <c r="C395" s="4"/>
      <c r="E395" s="4"/>
      <c r="F395" s="5"/>
      <c r="G395" s="4"/>
      <c r="H395" s="4"/>
      <c r="I395" s="4"/>
    </row>
    <row r="396" spans="1:9">
      <c r="A396" s="4"/>
      <c r="B396" s="4"/>
      <c r="C396" s="4"/>
      <c r="E396" s="4"/>
      <c r="F396" s="5"/>
      <c r="G396" s="4"/>
      <c r="H396" s="4"/>
      <c r="I396" s="4"/>
    </row>
    <row r="397" spans="1:9">
      <c r="A397" s="4"/>
      <c r="B397" s="4"/>
      <c r="C397" s="4"/>
      <c r="E397" s="4"/>
      <c r="F397" s="5"/>
      <c r="G397" s="4"/>
      <c r="H397" s="4"/>
      <c r="I397" s="4"/>
    </row>
    <row r="398" spans="1:9">
      <c r="A398" s="4"/>
      <c r="B398" s="4"/>
      <c r="C398" s="4"/>
      <c r="E398" s="4"/>
      <c r="F398" s="5"/>
      <c r="G398" s="4"/>
      <c r="H398" s="4"/>
      <c r="I398" s="4"/>
    </row>
    <row r="399" spans="1:9">
      <c r="A399" s="4"/>
      <c r="B399" s="4"/>
      <c r="C399" s="4"/>
      <c r="E399" s="4"/>
      <c r="F399" s="5"/>
      <c r="G399" s="4"/>
      <c r="H399" s="4"/>
      <c r="I399" s="4"/>
    </row>
    <row r="400" spans="1:9">
      <c r="A400" s="4"/>
      <c r="B400" s="4"/>
      <c r="C400" s="4"/>
      <c r="E400" s="4"/>
      <c r="F400" s="5"/>
      <c r="G400" s="4"/>
      <c r="H400" s="4"/>
      <c r="I400" s="4"/>
    </row>
    <row r="401" spans="1:9">
      <c r="A401" s="4"/>
      <c r="B401" s="4"/>
      <c r="C401" s="4"/>
      <c r="E401" s="4"/>
      <c r="F401" s="5"/>
      <c r="G401" s="4"/>
      <c r="H401" s="4"/>
      <c r="I401" s="4"/>
    </row>
    <row r="402" spans="1:9">
      <c r="A402" s="4"/>
      <c r="B402" s="4"/>
      <c r="C402" s="4"/>
      <c r="E402" s="4"/>
      <c r="F402" s="5"/>
      <c r="G402" s="4"/>
      <c r="H402" s="4"/>
      <c r="I402" s="4"/>
    </row>
    <row r="403" spans="1:9">
      <c r="A403" s="4"/>
      <c r="B403" s="4"/>
      <c r="C403" s="4"/>
      <c r="E403" s="4"/>
      <c r="F403" s="5"/>
      <c r="G403" s="4"/>
      <c r="H403" s="4"/>
      <c r="I403" s="4"/>
    </row>
    <row r="404" spans="1:9">
      <c r="A404" s="4"/>
      <c r="B404" s="4"/>
      <c r="C404" s="4"/>
      <c r="E404" s="4"/>
      <c r="F404" s="5"/>
      <c r="G404" s="4"/>
      <c r="H404" s="4"/>
      <c r="I404" s="4"/>
    </row>
    <row r="405" spans="1:9">
      <c r="A405" s="4"/>
      <c r="B405" s="4"/>
      <c r="C405" s="4"/>
      <c r="E405" s="4"/>
      <c r="F405" s="5"/>
      <c r="G405" s="4"/>
      <c r="H405" s="4"/>
      <c r="I405" s="4"/>
    </row>
    <row r="406" spans="1:9">
      <c r="A406" s="4"/>
      <c r="B406" s="4"/>
      <c r="C406" s="4"/>
      <c r="E406" s="4"/>
      <c r="F406" s="5"/>
      <c r="G406" s="4"/>
      <c r="H406" s="4"/>
      <c r="I406" s="4"/>
    </row>
    <row r="407" spans="1:9">
      <c r="A407" s="4"/>
      <c r="B407" s="4"/>
      <c r="C407" s="4"/>
      <c r="E407" s="4"/>
      <c r="F407" s="5"/>
      <c r="G407" s="4"/>
      <c r="H407" s="4"/>
      <c r="I407" s="4"/>
    </row>
    <row r="408" spans="1:9">
      <c r="A408" s="4"/>
      <c r="B408" s="4"/>
      <c r="C408" s="4"/>
      <c r="E408" s="4"/>
      <c r="F408" s="5"/>
      <c r="G408" s="4"/>
      <c r="H408" s="4"/>
      <c r="I408" s="4"/>
    </row>
    <row r="409" spans="1:9">
      <c r="A409" s="4"/>
      <c r="B409" s="4"/>
      <c r="C409" s="4"/>
      <c r="E409" s="4"/>
      <c r="F409" s="5"/>
      <c r="G409" s="4"/>
      <c r="H409" s="4"/>
      <c r="I409" s="4"/>
    </row>
    <row r="410" spans="1:9">
      <c r="A410" s="4"/>
      <c r="B410" s="4"/>
      <c r="C410" s="4"/>
      <c r="E410" s="4"/>
      <c r="F410" s="5"/>
      <c r="G410" s="4"/>
      <c r="H410" s="4"/>
      <c r="I410" s="4"/>
    </row>
    <row r="411" spans="1:9">
      <c r="A411" s="4"/>
      <c r="B411" s="4"/>
      <c r="C411" s="4"/>
      <c r="E411" s="4"/>
      <c r="F411" s="5"/>
      <c r="G411" s="4"/>
      <c r="H411" s="4"/>
      <c r="I411" s="4"/>
    </row>
    <row r="412" spans="1:9">
      <c r="A412" s="4"/>
      <c r="B412" s="4"/>
      <c r="C412" s="4"/>
      <c r="E412" s="4"/>
      <c r="F412" s="5"/>
      <c r="G412" s="4"/>
      <c r="H412" s="4"/>
      <c r="I412" s="4"/>
    </row>
    <row r="413" spans="1:9">
      <c r="A413" s="4"/>
      <c r="B413" s="4"/>
      <c r="C413" s="4"/>
      <c r="E413" s="4"/>
      <c r="F413" s="5"/>
      <c r="G413" s="4"/>
      <c r="H413" s="4"/>
      <c r="I413" s="4"/>
    </row>
    <row r="414" spans="1:9">
      <c r="A414" s="4"/>
      <c r="B414" s="4"/>
      <c r="C414" s="4"/>
      <c r="E414" s="4"/>
      <c r="F414" s="5"/>
      <c r="G414" s="4"/>
      <c r="H414" s="4"/>
      <c r="I414" s="4"/>
    </row>
    <row r="415" spans="1:9">
      <c r="A415" s="4"/>
      <c r="B415" s="4"/>
      <c r="C415" s="4"/>
      <c r="E415" s="4"/>
      <c r="F415" s="5"/>
      <c r="G415" s="4"/>
      <c r="H415" s="4"/>
      <c r="I415" s="4"/>
    </row>
    <row r="416" spans="1:9">
      <c r="A416" s="4"/>
      <c r="B416" s="4"/>
      <c r="C416" s="4"/>
      <c r="E416" s="4"/>
      <c r="F416" s="5"/>
      <c r="G416" s="4"/>
      <c r="H416" s="4"/>
      <c r="I416" s="4"/>
    </row>
    <row r="417" spans="1:9">
      <c r="A417" s="4"/>
      <c r="B417" s="4"/>
      <c r="C417" s="4"/>
      <c r="E417" s="4"/>
      <c r="F417" s="5"/>
      <c r="G417" s="4"/>
      <c r="H417" s="4"/>
      <c r="I417" s="4"/>
    </row>
    <row r="418" spans="1:9">
      <c r="A418" s="4"/>
      <c r="B418" s="4"/>
      <c r="C418" s="4"/>
      <c r="E418" s="4"/>
      <c r="F418" s="5"/>
      <c r="G418" s="4"/>
      <c r="H418" s="4"/>
      <c r="I418" s="4"/>
    </row>
    <row r="419" spans="1:9">
      <c r="A419" s="4"/>
      <c r="B419" s="4"/>
      <c r="C419" s="4"/>
      <c r="E419" s="4"/>
      <c r="F419" s="5"/>
      <c r="G419" s="4"/>
      <c r="H419" s="4"/>
      <c r="I419" s="4"/>
    </row>
    <row r="420" spans="1:9">
      <c r="A420" s="4"/>
      <c r="B420" s="4"/>
      <c r="C420" s="4"/>
      <c r="E420" s="4"/>
      <c r="F420" s="5"/>
      <c r="G420" s="4"/>
      <c r="H420" s="4"/>
      <c r="I420" s="4"/>
    </row>
    <row r="421" spans="1:9">
      <c r="A421" s="4"/>
      <c r="B421" s="4"/>
      <c r="C421" s="4"/>
      <c r="E421" s="4"/>
      <c r="F421" s="5"/>
      <c r="G421" s="4"/>
      <c r="H421" s="4"/>
      <c r="I421" s="4"/>
    </row>
    <row r="422" spans="1:9">
      <c r="A422" s="4"/>
      <c r="B422" s="4"/>
      <c r="C422" s="4"/>
      <c r="E422" s="4"/>
      <c r="F422" s="5"/>
      <c r="G422" s="4"/>
      <c r="H422" s="4"/>
      <c r="I422" s="4"/>
    </row>
    <row r="423" spans="1:9">
      <c r="A423" s="4"/>
      <c r="B423" s="4"/>
      <c r="C423" s="4"/>
      <c r="E423" s="4"/>
      <c r="F423" s="5"/>
      <c r="G423" s="4"/>
      <c r="H423" s="4"/>
      <c r="I423" s="4"/>
    </row>
    <row r="424" spans="1:9">
      <c r="A424" s="4"/>
      <c r="B424" s="4"/>
      <c r="C424" s="4"/>
      <c r="E424" s="4"/>
      <c r="F424" s="5"/>
      <c r="G424" s="4"/>
      <c r="H424" s="4"/>
      <c r="I424" s="4"/>
    </row>
    <row r="425" spans="1:9">
      <c r="A425" s="4"/>
      <c r="B425" s="4"/>
      <c r="C425" s="4"/>
      <c r="E425" s="4"/>
      <c r="F425" s="5"/>
      <c r="G425" s="4"/>
      <c r="H425" s="4"/>
      <c r="I425" s="4"/>
    </row>
    <row r="426" spans="1:9">
      <c r="A426" s="4"/>
      <c r="B426" s="4"/>
      <c r="C426" s="4"/>
      <c r="E426" s="4"/>
      <c r="F426" s="5"/>
      <c r="G426" s="4"/>
      <c r="H426" s="4"/>
      <c r="I426" s="4"/>
    </row>
    <row r="427" spans="1:9">
      <c r="A427" s="4"/>
      <c r="B427" s="4"/>
      <c r="C427" s="4"/>
      <c r="E427" s="4"/>
      <c r="F427" s="5"/>
      <c r="G427" s="4"/>
      <c r="H427" s="4"/>
      <c r="I427" s="4"/>
    </row>
    <row r="428" spans="1:9">
      <c r="A428" s="4"/>
      <c r="B428" s="4"/>
      <c r="C428" s="4"/>
      <c r="E428" s="4"/>
      <c r="F428" s="5"/>
      <c r="G428" s="4"/>
      <c r="H428" s="4"/>
      <c r="I428" s="4"/>
    </row>
    <row r="429" spans="1:9">
      <c r="A429" s="4"/>
      <c r="B429" s="4"/>
      <c r="C429" s="4"/>
      <c r="E429" s="4"/>
      <c r="F429" s="5"/>
      <c r="G429" s="4"/>
      <c r="H429" s="4"/>
      <c r="I429" s="4"/>
    </row>
    <row r="430" spans="1:9">
      <c r="A430" s="4"/>
      <c r="B430" s="4"/>
      <c r="C430" s="4"/>
      <c r="E430" s="4"/>
      <c r="F430" s="5"/>
      <c r="G430" s="4"/>
      <c r="H430" s="4"/>
      <c r="I430" s="4"/>
    </row>
    <row r="431" spans="1:9">
      <c r="A431" s="4"/>
      <c r="B431" s="4"/>
      <c r="C431" s="4"/>
      <c r="E431" s="4"/>
      <c r="F431" s="5"/>
      <c r="G431" s="4"/>
      <c r="H431" s="4"/>
      <c r="I431" s="4"/>
    </row>
    <row r="432" spans="1:9">
      <c r="A432" s="4"/>
      <c r="B432" s="4"/>
      <c r="C432" s="4"/>
      <c r="E432" s="4"/>
      <c r="F432" s="5"/>
      <c r="G432" s="4"/>
      <c r="H432" s="4"/>
      <c r="I432" s="4"/>
    </row>
    <row r="433" spans="1:9">
      <c r="A433" s="4"/>
      <c r="B433" s="4"/>
      <c r="C433" s="4"/>
      <c r="E433" s="4"/>
      <c r="F433" s="5"/>
      <c r="G433" s="4"/>
      <c r="H433" s="4"/>
      <c r="I433" s="4"/>
    </row>
    <row r="434" spans="1:9">
      <c r="A434" s="4"/>
      <c r="B434" s="4"/>
      <c r="C434" s="4"/>
      <c r="E434" s="4"/>
      <c r="F434" s="5"/>
      <c r="G434" s="4"/>
      <c r="H434" s="4"/>
      <c r="I434" s="4"/>
    </row>
    <row r="435" spans="1:9">
      <c r="A435" s="4"/>
      <c r="B435" s="4"/>
      <c r="C435" s="4"/>
      <c r="E435" s="4"/>
      <c r="F435" s="5"/>
      <c r="G435" s="4"/>
      <c r="H435" s="4"/>
      <c r="I435" s="4"/>
    </row>
    <row r="436" spans="1:9">
      <c r="A436" s="4"/>
      <c r="B436" s="4"/>
      <c r="C436" s="4"/>
      <c r="E436" s="4"/>
      <c r="F436" s="5"/>
      <c r="G436" s="4"/>
      <c r="H436" s="4"/>
      <c r="I436" s="4"/>
    </row>
    <row r="437" spans="1:9">
      <c r="A437" s="4"/>
      <c r="B437" s="4"/>
      <c r="C437" s="4"/>
      <c r="E437" s="4"/>
      <c r="F437" s="5"/>
      <c r="G437" s="4"/>
      <c r="H437" s="4"/>
      <c r="I437" s="4"/>
    </row>
    <row r="438" spans="1:9">
      <c r="A438" s="4"/>
      <c r="B438" s="4"/>
      <c r="C438" s="4"/>
      <c r="E438" s="4"/>
      <c r="F438" s="5"/>
      <c r="G438" s="4"/>
      <c r="H438" s="4"/>
      <c r="I438" s="4"/>
    </row>
    <row r="439" spans="1:9">
      <c r="A439" s="4"/>
      <c r="B439" s="4"/>
      <c r="C439" s="4"/>
      <c r="E439" s="4"/>
      <c r="F439" s="5"/>
      <c r="G439" s="4"/>
      <c r="H439" s="4"/>
      <c r="I439" s="4"/>
    </row>
    <row r="440" spans="1:9">
      <c r="A440" s="4"/>
      <c r="B440" s="4"/>
      <c r="C440" s="4"/>
      <c r="E440" s="4"/>
      <c r="F440" s="5"/>
      <c r="G440" s="4"/>
      <c r="H440" s="4"/>
      <c r="I440" s="4"/>
    </row>
    <row r="441" spans="1:9">
      <c r="A441" s="4"/>
      <c r="B441" s="4"/>
      <c r="C441" s="4"/>
      <c r="E441" s="4"/>
      <c r="F441" s="5"/>
      <c r="G441" s="4"/>
      <c r="H441" s="4"/>
      <c r="I441" s="4"/>
    </row>
    <row r="442" spans="1:9">
      <c r="A442" s="4"/>
      <c r="B442" s="4"/>
      <c r="C442" s="4"/>
      <c r="E442" s="4"/>
      <c r="F442" s="5"/>
      <c r="G442" s="4"/>
      <c r="H442" s="4"/>
      <c r="I442" s="4"/>
    </row>
    <row r="443" spans="1:9">
      <c r="A443" s="4"/>
      <c r="B443" s="4"/>
      <c r="C443" s="4"/>
      <c r="E443" s="4"/>
      <c r="F443" s="5"/>
      <c r="G443" s="4"/>
      <c r="H443" s="4"/>
      <c r="I443" s="4"/>
    </row>
    <row r="444" spans="1:9">
      <c r="A444" s="4"/>
      <c r="B444" s="4"/>
      <c r="C444" s="4"/>
      <c r="E444" s="4"/>
      <c r="F444" s="5"/>
      <c r="G444" s="4"/>
      <c r="H444" s="4"/>
      <c r="I444" s="4"/>
    </row>
    <row r="445" spans="1:9">
      <c r="A445" s="4"/>
      <c r="B445" s="4"/>
      <c r="C445" s="4"/>
      <c r="E445" s="4"/>
      <c r="F445" s="5"/>
      <c r="G445" s="4"/>
      <c r="H445" s="4"/>
      <c r="I445" s="4"/>
    </row>
    <row r="446" spans="1:9">
      <c r="A446" s="4"/>
      <c r="B446" s="4"/>
      <c r="C446" s="4"/>
      <c r="E446" s="4"/>
      <c r="F446" s="5"/>
      <c r="G446" s="4"/>
      <c r="H446" s="4"/>
      <c r="I446" s="4"/>
    </row>
    <row r="447" spans="1:9">
      <c r="A447" s="4"/>
      <c r="B447" s="4"/>
      <c r="C447" s="4"/>
      <c r="E447" s="4"/>
      <c r="F447" s="5"/>
      <c r="G447" s="4"/>
      <c r="H447" s="4"/>
      <c r="I447" s="4"/>
    </row>
    <row r="448" spans="1:9">
      <c r="A448" s="4"/>
      <c r="B448" s="4"/>
      <c r="C448" s="4"/>
      <c r="E448" s="4"/>
      <c r="F448" s="5"/>
      <c r="G448" s="4"/>
      <c r="H448" s="4"/>
      <c r="I448" s="4"/>
    </row>
    <row r="449" spans="1:9">
      <c r="A449" s="4"/>
      <c r="B449" s="4"/>
      <c r="C449" s="4"/>
      <c r="E449" s="4"/>
      <c r="F449" s="5"/>
      <c r="G449" s="4"/>
      <c r="H449" s="4"/>
      <c r="I449" s="4"/>
    </row>
    <row r="450" spans="1:9">
      <c r="A450" s="4"/>
      <c r="B450" s="4"/>
      <c r="C450" s="4"/>
      <c r="E450" s="4"/>
      <c r="F450" s="5"/>
      <c r="G450" s="4"/>
      <c r="H450" s="4"/>
      <c r="I450" s="4"/>
    </row>
    <row r="451" spans="1:9">
      <c r="A451" s="4"/>
      <c r="B451" s="4"/>
      <c r="C451" s="4"/>
      <c r="E451" s="4"/>
      <c r="F451" s="5"/>
      <c r="G451" s="4"/>
      <c r="H451" s="4"/>
      <c r="I451" s="4"/>
    </row>
    <row r="452" spans="1:9">
      <c r="A452" s="4"/>
      <c r="B452" s="4"/>
      <c r="C452" s="4"/>
      <c r="E452" s="4"/>
      <c r="F452" s="5"/>
      <c r="G452" s="4"/>
      <c r="H452" s="4"/>
      <c r="I452" s="4"/>
    </row>
    <row r="453" spans="1:9">
      <c r="A453" s="4"/>
      <c r="B453" s="4"/>
      <c r="C453" s="4"/>
      <c r="E453" s="4"/>
      <c r="F453" s="5"/>
      <c r="G453" s="4"/>
      <c r="H453" s="4"/>
      <c r="I453" s="4"/>
    </row>
    <row r="454" spans="1:9">
      <c r="A454" s="4"/>
      <c r="B454" s="4"/>
      <c r="C454" s="4"/>
      <c r="E454" s="4"/>
      <c r="F454" s="5"/>
      <c r="G454" s="4"/>
      <c r="H454" s="4"/>
      <c r="I454" s="4"/>
    </row>
    <row r="455" spans="1:9">
      <c r="A455" s="4"/>
      <c r="B455" s="4"/>
      <c r="C455" s="4"/>
      <c r="E455" s="4"/>
      <c r="F455" s="5"/>
      <c r="G455" s="4"/>
      <c r="H455" s="4"/>
      <c r="I455" s="4"/>
    </row>
    <row r="456" spans="1:9">
      <c r="A456" s="4"/>
      <c r="B456" s="4"/>
      <c r="C456" s="4"/>
      <c r="E456" s="4"/>
      <c r="F456" s="5"/>
      <c r="G456" s="4"/>
      <c r="H456" s="4"/>
      <c r="I456" s="4"/>
    </row>
    <row r="457" spans="1:9">
      <c r="A457" s="4"/>
      <c r="B457" s="4"/>
      <c r="C457" s="4"/>
      <c r="E457" s="4"/>
      <c r="F457" s="5"/>
      <c r="G457" s="4"/>
      <c r="H457" s="4"/>
      <c r="I457" s="4"/>
    </row>
    <row r="458" spans="1:9">
      <c r="A458" s="4"/>
      <c r="B458" s="4"/>
      <c r="C458" s="4"/>
      <c r="E458" s="4"/>
      <c r="F458" s="5"/>
      <c r="G458" s="4"/>
      <c r="H458" s="4"/>
      <c r="I458" s="4"/>
    </row>
    <row r="459" spans="1:9">
      <c r="A459" s="4"/>
      <c r="B459" s="4"/>
      <c r="C459" s="4"/>
      <c r="E459" s="4"/>
      <c r="F459" s="5"/>
      <c r="G459" s="4"/>
      <c r="H459" s="4"/>
      <c r="I459" s="4"/>
    </row>
    <row r="460" spans="1:9">
      <c r="A460" s="4"/>
      <c r="B460" s="4"/>
      <c r="C460" s="4"/>
      <c r="E460" s="4"/>
      <c r="F460" s="5"/>
      <c r="G460" s="4"/>
      <c r="H460" s="4"/>
      <c r="I460" s="4"/>
    </row>
    <row r="461" spans="1:9">
      <c r="A461" s="4"/>
      <c r="B461" s="4"/>
      <c r="C461" s="4"/>
      <c r="E461" s="4"/>
      <c r="F461" s="5"/>
      <c r="G461" s="4"/>
      <c r="H461" s="4"/>
      <c r="I461" s="4"/>
    </row>
    <row r="462" spans="1:9">
      <c r="A462" s="4"/>
      <c r="B462" s="4"/>
      <c r="C462" s="4"/>
      <c r="E462" s="4"/>
      <c r="F462" s="5"/>
      <c r="G462" s="4"/>
      <c r="H462" s="4"/>
      <c r="I462" s="4"/>
    </row>
    <row r="463" spans="1:9">
      <c r="A463" s="4"/>
      <c r="B463" s="4"/>
      <c r="C463" s="4"/>
      <c r="E463" s="4"/>
      <c r="F463" s="5"/>
      <c r="G463" s="4"/>
      <c r="H463" s="4"/>
      <c r="I463" s="4"/>
    </row>
    <row r="464" spans="1:9">
      <c r="A464" s="4"/>
      <c r="B464" s="4"/>
      <c r="C464" s="4"/>
      <c r="E464" s="4"/>
      <c r="F464" s="5"/>
      <c r="G464" s="4"/>
      <c r="H464" s="4"/>
      <c r="I464" s="4"/>
    </row>
    <row r="465" spans="1:9">
      <c r="A465" s="4"/>
      <c r="B465" s="4"/>
      <c r="C465" s="4"/>
      <c r="E465" s="4"/>
      <c r="F465" s="5"/>
      <c r="G465" s="4"/>
      <c r="H465" s="4"/>
      <c r="I465" s="4"/>
    </row>
    <row r="466" spans="1:9">
      <c r="A466" s="4"/>
      <c r="B466" s="4"/>
      <c r="C466" s="4"/>
      <c r="E466" s="4"/>
      <c r="F466" s="5"/>
      <c r="G466" s="4"/>
      <c r="H466" s="4"/>
      <c r="I466" s="4"/>
    </row>
    <row r="467" spans="1:9">
      <c r="A467" s="4"/>
      <c r="B467" s="4"/>
      <c r="C467" s="4"/>
      <c r="E467" s="4"/>
      <c r="F467" s="5"/>
      <c r="G467" s="4"/>
      <c r="H467" s="4"/>
      <c r="I467" s="4"/>
    </row>
    <row r="468" spans="1:9">
      <c r="A468" s="4"/>
      <c r="B468" s="4"/>
      <c r="C468" s="4"/>
      <c r="E468" s="4"/>
      <c r="F468" s="5"/>
      <c r="G468" s="4"/>
      <c r="H468" s="4"/>
      <c r="I468" s="4"/>
    </row>
    <row r="469" spans="1:9">
      <c r="A469" s="4"/>
      <c r="B469" s="4"/>
      <c r="C469" s="4"/>
      <c r="E469" s="4"/>
      <c r="F469" s="5"/>
      <c r="G469" s="4"/>
      <c r="H469" s="4"/>
      <c r="I469" s="4"/>
    </row>
    <row r="470" spans="1:9">
      <c r="A470" s="4"/>
      <c r="B470" s="4"/>
      <c r="C470" s="4"/>
      <c r="E470" s="4"/>
      <c r="F470" s="5"/>
      <c r="G470" s="4"/>
      <c r="H470" s="4"/>
      <c r="I470" s="4"/>
    </row>
    <row r="471" spans="1:9">
      <c r="A471" s="4"/>
      <c r="B471" s="4"/>
      <c r="C471" s="4"/>
      <c r="E471" s="4"/>
      <c r="F471" s="5"/>
      <c r="G471" s="4"/>
      <c r="H471" s="4"/>
      <c r="I471" s="4"/>
    </row>
    <row r="472" spans="1:9">
      <c r="A472" s="4"/>
      <c r="B472" s="4"/>
      <c r="C472" s="4"/>
      <c r="E472" s="4"/>
      <c r="F472" s="5"/>
      <c r="G472" s="4"/>
      <c r="H472" s="4"/>
      <c r="I472" s="4"/>
    </row>
    <row r="473" spans="1:9">
      <c r="A473" s="4"/>
      <c r="B473" s="4"/>
      <c r="C473" s="4"/>
      <c r="E473" s="4"/>
      <c r="F473" s="5"/>
      <c r="G473" s="4"/>
      <c r="H473" s="4"/>
      <c r="I473" s="4"/>
    </row>
    <row r="474" spans="1:9">
      <c r="A474" s="4"/>
      <c r="B474" s="4"/>
      <c r="C474" s="4"/>
      <c r="E474" s="4"/>
      <c r="F474" s="5"/>
      <c r="G474" s="4"/>
      <c r="H474" s="4"/>
      <c r="I474" s="4"/>
    </row>
    <row r="475" spans="1:9">
      <c r="A475" s="4"/>
      <c r="B475" s="4"/>
      <c r="C475" s="4"/>
      <c r="E475" s="4"/>
      <c r="F475" s="5"/>
      <c r="G475" s="4"/>
      <c r="H475" s="4"/>
      <c r="I475" s="4"/>
    </row>
    <row r="476" spans="1:9">
      <c r="A476" s="4"/>
      <c r="B476" s="4"/>
      <c r="C476" s="4"/>
      <c r="E476" s="4"/>
      <c r="F476" s="5"/>
      <c r="G476" s="4"/>
      <c r="H476" s="4"/>
      <c r="I476" s="4"/>
    </row>
    <row r="477" spans="1:9">
      <c r="A477" s="4"/>
      <c r="B477" s="4"/>
      <c r="C477" s="4"/>
      <c r="E477" s="4"/>
      <c r="F477" s="5"/>
      <c r="G477" s="4"/>
      <c r="H477" s="4"/>
      <c r="I477" s="4"/>
    </row>
    <row r="478" spans="1:9">
      <c r="A478" s="4"/>
      <c r="B478" s="4"/>
      <c r="C478" s="4"/>
      <c r="E478" s="4"/>
      <c r="F478" s="5"/>
      <c r="G478" s="4"/>
      <c r="H478" s="4"/>
      <c r="I478" s="4"/>
    </row>
    <row r="479" spans="1:9">
      <c r="A479" s="4"/>
      <c r="B479" s="4"/>
      <c r="C479" s="4"/>
      <c r="E479" s="4"/>
      <c r="F479" s="5"/>
      <c r="G479" s="4"/>
      <c r="H479" s="4"/>
      <c r="I479" s="4"/>
    </row>
    <row r="480" spans="1:9">
      <c r="A480" s="4"/>
      <c r="B480" s="4"/>
      <c r="C480" s="4"/>
      <c r="E480" s="4"/>
      <c r="F480" s="5"/>
      <c r="G480" s="4"/>
      <c r="H480" s="4"/>
      <c r="I480" s="4"/>
    </row>
    <row r="481" spans="1:9">
      <c r="A481" s="4"/>
      <c r="B481" s="4"/>
      <c r="C481" s="4"/>
      <c r="E481" s="4"/>
      <c r="F481" s="5"/>
      <c r="G481" s="4"/>
      <c r="H481" s="4"/>
      <c r="I481" s="4"/>
    </row>
    <row r="482" spans="1:9">
      <c r="A482" s="4"/>
      <c r="B482" s="4"/>
      <c r="C482" s="4"/>
      <c r="E482" s="4"/>
      <c r="F482" s="5"/>
      <c r="G482" s="4"/>
      <c r="H482" s="4"/>
      <c r="I482" s="4"/>
    </row>
    <row r="483" spans="1:9">
      <c r="A483" s="4"/>
      <c r="B483" s="4"/>
      <c r="C483" s="4"/>
      <c r="E483" s="4"/>
      <c r="F483" s="5"/>
      <c r="G483" s="4"/>
      <c r="H483" s="4"/>
      <c r="I483" s="4"/>
    </row>
    <row r="484" spans="1:9">
      <c r="A484" s="4"/>
      <c r="B484" s="4"/>
      <c r="C484" s="4"/>
      <c r="E484" s="4"/>
      <c r="F484" s="5"/>
      <c r="G484" s="4"/>
      <c r="H484" s="4"/>
      <c r="I484" s="4"/>
    </row>
    <row r="485" spans="1:9">
      <c r="A485" s="4"/>
      <c r="B485" s="4"/>
      <c r="C485" s="4"/>
      <c r="E485" s="4"/>
      <c r="F485" s="5"/>
      <c r="G485" s="4"/>
      <c r="H485" s="4"/>
      <c r="I485" s="4"/>
    </row>
    <row r="486" spans="1:9">
      <c r="A486" s="4"/>
      <c r="B486" s="4"/>
      <c r="C486" s="4"/>
      <c r="E486" s="4"/>
      <c r="F486" s="5"/>
      <c r="G486" s="4"/>
      <c r="H486" s="4"/>
      <c r="I486" s="4"/>
    </row>
    <row r="487" spans="1:9">
      <c r="A487" s="4"/>
      <c r="B487" s="4"/>
      <c r="C487" s="4"/>
      <c r="E487" s="4"/>
      <c r="F487" s="5"/>
      <c r="G487" s="4"/>
      <c r="H487" s="4"/>
      <c r="I487" s="4"/>
    </row>
    <row r="488" spans="1:9">
      <c r="A488" s="4"/>
      <c r="B488" s="4"/>
      <c r="C488" s="4"/>
      <c r="E488" s="4"/>
      <c r="F488" s="5"/>
      <c r="G488" s="4"/>
      <c r="H488" s="4"/>
      <c r="I488" s="4"/>
    </row>
    <row r="489" spans="1:9">
      <c r="A489" s="4"/>
      <c r="B489" s="4"/>
      <c r="C489" s="4"/>
      <c r="E489" s="4"/>
      <c r="F489" s="5"/>
      <c r="G489" s="4"/>
      <c r="H489" s="4"/>
      <c r="I489" s="4"/>
    </row>
    <row r="490" spans="1:9">
      <c r="A490" s="4"/>
      <c r="B490" s="4"/>
      <c r="C490" s="4"/>
      <c r="E490" s="4"/>
      <c r="F490" s="5"/>
      <c r="G490" s="4"/>
      <c r="H490" s="4"/>
      <c r="I490" s="4"/>
    </row>
    <row r="491" spans="1:9">
      <c r="A491" s="4"/>
      <c r="B491" s="4"/>
      <c r="C491" s="4"/>
      <c r="E491" s="4"/>
      <c r="F491" s="5"/>
      <c r="G491" s="4"/>
      <c r="H491" s="4"/>
      <c r="I491" s="4"/>
    </row>
    <row r="492" spans="1:9">
      <c r="A492" s="4"/>
      <c r="B492" s="4"/>
      <c r="C492" s="4"/>
      <c r="E492" s="4"/>
      <c r="F492" s="5"/>
      <c r="G492" s="4"/>
      <c r="H492" s="4"/>
      <c r="I492" s="4"/>
    </row>
    <row r="493" spans="1:9">
      <c r="A493" s="4"/>
      <c r="B493" s="4"/>
      <c r="C493" s="4"/>
      <c r="E493" s="4"/>
      <c r="F493" s="5"/>
      <c r="G493" s="4"/>
      <c r="H493" s="4"/>
      <c r="I493" s="4"/>
    </row>
    <row r="494" spans="1:9">
      <c r="A494" s="4"/>
      <c r="B494" s="4"/>
      <c r="C494" s="4"/>
      <c r="E494" s="4"/>
      <c r="F494" s="5"/>
      <c r="G494" s="4"/>
      <c r="H494" s="4"/>
      <c r="I494" s="4"/>
    </row>
    <row r="495" spans="1:9">
      <c r="A495" s="4"/>
      <c r="B495" s="4"/>
      <c r="C495" s="4"/>
      <c r="E495" s="4"/>
      <c r="F495" s="5"/>
      <c r="G495" s="4"/>
      <c r="H495" s="4"/>
      <c r="I495" s="4"/>
    </row>
    <row r="496" spans="1:9">
      <c r="A496" s="4"/>
      <c r="B496" s="4"/>
      <c r="C496" s="4"/>
      <c r="E496" s="4"/>
      <c r="F496" s="5"/>
      <c r="G496" s="4"/>
      <c r="H496" s="4"/>
      <c r="I496" s="4"/>
    </row>
    <row r="497" spans="1:9">
      <c r="A497" s="4"/>
      <c r="B497" s="4"/>
      <c r="C497" s="4"/>
      <c r="E497" s="4"/>
      <c r="F497" s="5"/>
      <c r="G497" s="4"/>
      <c r="H497" s="4"/>
      <c r="I497" s="4"/>
    </row>
  </sheetData>
  <sheetProtection algorithmName="SHA-512" hashValue="2SEFmqqrrGH2uuA/+FPpPmIPYwZEb56VLJZANsFOABfEqlSpltH6aLrHR3QUA6HtfUjQSfsw0HZTKrdP105f+g==" saltValue="GJhKZH1VdQ6gw6vdP+hSVA==" spinCount="100000" sheet="1" objects="1" scenarios="1"/>
  <dataConsolidate/>
  <conditionalFormatting sqref="C46">
    <cfRule type="cellIs" dxfId="51" priority="1" operator="equal">
      <formula>"VERY HIGH"</formula>
    </cfRule>
    <cfRule type="cellIs" dxfId="50" priority="2" operator="equal">
      <formula>"HIGH"</formula>
    </cfRule>
    <cfRule type="cellIs" dxfId="49" priority="3" operator="equal">
      <formula>"MODERATE"</formula>
    </cfRule>
    <cfRule type="cellIs" dxfId="48" priority="4" operator="equal">
      <formula>"LOW"</formula>
    </cfRule>
    <cfRule type="cellIs" dxfId="47" priority="5" operator="equal">
      <formula>"VERY LOW"</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200-000000000000}">
          <x14:formula1>
            <xm:f>'Drop Down Options'!$N$9:$N$10</xm:f>
          </x14:formula1>
          <xm:sqref>C35:C40 C8:C13</xm:sqref>
        </x14:dataValidation>
        <x14:dataValidation type="list" allowBlank="1" showInputMessage="1" showErrorMessage="1" xr:uid="{00000000-0002-0000-0200-000001000000}">
          <x14:formula1>
            <xm:f>'Drop Down Options'!$N$23:$N$24</xm:f>
          </x14:formula1>
          <xm:sqref>C15:C16</xm:sqref>
        </x14:dataValidation>
        <x14:dataValidation type="list" allowBlank="1" showInputMessage="1" showErrorMessage="1" xr:uid="{00000000-0002-0000-0200-000002000000}">
          <x14:formula1>
            <xm:f>'Drop Down Options'!$N$29:$N$30</xm:f>
          </x14:formula1>
          <xm:sqref>C18</xm:sqref>
        </x14:dataValidation>
        <x14:dataValidation type="list" allowBlank="1" showInputMessage="1" showErrorMessage="1" xr:uid="{00000000-0002-0000-0200-000003000000}">
          <x14:formula1>
            <xm:f>'Drop Down Options'!$N$32:$N$33</xm:f>
          </x14:formula1>
          <xm:sqref>C19</xm:sqref>
        </x14:dataValidation>
        <x14:dataValidation type="list" allowBlank="1" showInputMessage="1" showErrorMessage="1" xr:uid="{00000000-0002-0000-0200-000004000000}">
          <x14:formula1>
            <xm:f>'Drop Down Options'!$N$35:$N$36</xm:f>
          </x14:formula1>
          <xm:sqref>C21:C23</xm:sqref>
        </x14:dataValidation>
        <x14:dataValidation type="list" allowBlank="1" showInputMessage="1" showErrorMessage="1" xr:uid="{00000000-0002-0000-0200-000005000000}">
          <x14:formula1>
            <xm:f>'Drop Down Options'!$N$38:$N$39</xm:f>
          </x14:formula1>
          <xm:sqref>C24:C25</xm:sqref>
        </x14:dataValidation>
        <x14:dataValidation type="list" allowBlank="1" showInputMessage="1" showErrorMessage="1" xr:uid="{00000000-0002-0000-0200-000006000000}">
          <x14:formula1>
            <xm:f>'Drop Down Options'!$N$41:$N$42</xm:f>
          </x14:formula1>
          <xm:sqref>C28</xm:sqref>
        </x14:dataValidation>
        <x14:dataValidation type="list" allowBlank="1" showInputMessage="1" showErrorMessage="1" xr:uid="{00000000-0002-0000-0200-000007000000}">
          <x14:formula1>
            <xm:f>'Drop Down Options'!$N$44:$N$45</xm:f>
          </x14:formula1>
          <xm:sqref>C29</xm:sqref>
        </x14:dataValidation>
        <x14:dataValidation type="list" allowBlank="1" showInputMessage="1" showErrorMessage="1" xr:uid="{00000000-0002-0000-0200-000008000000}">
          <x14:formula1>
            <xm:f>'Drop Down Options'!$N$47:$N$48</xm:f>
          </x14:formula1>
          <xm:sqref>C31</xm:sqref>
        </x14:dataValidation>
        <x14:dataValidation type="list" allowBlank="1" showInputMessage="1" showErrorMessage="1" xr:uid="{00000000-0002-0000-0200-000009000000}">
          <x14:formula1>
            <xm:f>'Drop Down Options'!$N$50:$N$51</xm:f>
          </x14:formula1>
          <xm:sqref>C32</xm:sqref>
        </x14:dataValidation>
        <x14:dataValidation type="list" allowBlank="1" showInputMessage="1" showErrorMessage="1" xr:uid="{00000000-0002-0000-0200-00000A000000}">
          <x14:formula1>
            <xm:f>'Drop Down Options'!$N$53:$N$54</xm:f>
          </x14:formula1>
          <xm:sqref>C33:C34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33"/>
  <sheetViews>
    <sheetView workbookViewId="0">
      <selection activeCell="C7" sqref="C7"/>
    </sheetView>
  </sheetViews>
  <sheetFormatPr defaultRowHeight="15"/>
  <cols>
    <col min="8" max="8" width="13.7109375" customWidth="1"/>
    <col min="9" max="9" width="14.7109375" bestFit="1" customWidth="1"/>
    <col min="10" max="10" width="13.7109375" style="2" customWidth="1"/>
    <col min="11" max="11" width="3.7109375" style="4" customWidth="1"/>
    <col min="12" max="12" width="12.7109375" style="2" hidden="1" customWidth="1"/>
    <col min="13" max="13" width="13.140625" style="2" hidden="1" customWidth="1"/>
    <col min="14" max="14" width="28" customWidth="1"/>
    <col min="15" max="18" width="17.85546875" customWidth="1"/>
    <col min="19" max="19" width="9.140625" style="4"/>
    <col min="20" max="20" width="31.28515625" style="4" bestFit="1" customWidth="1"/>
    <col min="21" max="21" width="9.140625" style="4"/>
    <col min="22" max="22" width="10.85546875" style="4" bestFit="1" customWidth="1"/>
    <col min="23" max="24" width="12.7109375" style="4" customWidth="1"/>
    <col min="25" max="29" width="9.140625" style="4"/>
  </cols>
  <sheetData>
    <row r="1" spans="1:20" ht="18.75">
      <c r="A1" s="3" t="s">
        <v>106</v>
      </c>
      <c r="B1" s="4"/>
      <c r="C1" s="4"/>
      <c r="D1" s="4"/>
      <c r="E1" s="4"/>
      <c r="F1" s="4"/>
      <c r="G1" s="4"/>
      <c r="H1" s="4"/>
      <c r="I1" s="4"/>
      <c r="J1" s="5"/>
      <c r="L1" s="17"/>
      <c r="M1" s="5"/>
      <c r="N1" s="4"/>
      <c r="O1" s="4"/>
      <c r="P1" s="4"/>
      <c r="Q1" s="4"/>
      <c r="R1" s="4"/>
    </row>
    <row r="2" spans="1:20" ht="15" customHeight="1">
      <c r="A2" s="4"/>
      <c r="B2" s="4"/>
      <c r="C2" s="4"/>
      <c r="D2" s="4"/>
      <c r="E2" s="4"/>
      <c r="F2" s="4"/>
      <c r="G2" s="4"/>
      <c r="H2" s="4"/>
      <c r="I2" s="4"/>
      <c r="J2" s="5"/>
      <c r="L2" s="5"/>
      <c r="M2" s="5"/>
      <c r="N2" s="4"/>
      <c r="O2" s="4"/>
      <c r="P2" s="4"/>
      <c r="Q2" s="4"/>
      <c r="R2" s="4"/>
    </row>
    <row r="3" spans="1:20">
      <c r="A3" s="7" t="s">
        <v>150</v>
      </c>
      <c r="B3" s="4"/>
      <c r="C3" s="4"/>
      <c r="D3" s="4"/>
      <c r="E3" s="4"/>
      <c r="F3" s="4"/>
      <c r="G3" s="4"/>
      <c r="H3" s="4"/>
      <c r="I3" s="4"/>
      <c r="J3" s="5"/>
      <c r="L3" s="17" t="s">
        <v>107</v>
      </c>
      <c r="M3" s="17" t="s">
        <v>107</v>
      </c>
      <c r="N3" s="4"/>
      <c r="O3" s="4"/>
      <c r="P3" s="4"/>
      <c r="Q3" s="4"/>
      <c r="R3" s="4"/>
    </row>
    <row r="4" spans="1:20" ht="15" customHeight="1">
      <c r="A4" s="4" t="s">
        <v>97</v>
      </c>
      <c r="B4" s="4"/>
      <c r="C4" s="4"/>
      <c r="D4" s="4"/>
      <c r="E4" s="4"/>
      <c r="F4" s="4"/>
      <c r="G4" s="4"/>
      <c r="H4" s="4"/>
      <c r="I4" s="4"/>
      <c r="J4" s="146"/>
      <c r="L4" s="5" t="s">
        <v>115</v>
      </c>
      <c r="M4" s="5" t="s">
        <v>116</v>
      </c>
      <c r="N4" s="4"/>
      <c r="O4" s="4"/>
      <c r="P4" s="4"/>
      <c r="Q4" s="4"/>
      <c r="R4" s="4"/>
    </row>
    <row r="5" spans="1:20">
      <c r="A5" s="4"/>
      <c r="B5" s="4"/>
      <c r="C5" s="4"/>
      <c r="D5" s="4"/>
      <c r="E5" s="4"/>
      <c r="F5" s="4"/>
      <c r="G5" s="4"/>
      <c r="H5" s="4"/>
      <c r="I5" s="4"/>
      <c r="J5" s="5"/>
      <c r="L5" s="5"/>
      <c r="M5" s="5"/>
      <c r="N5" s="4"/>
      <c r="O5" s="4"/>
      <c r="P5" s="4"/>
      <c r="Q5" s="4"/>
      <c r="R5" s="4"/>
      <c r="T5" s="6"/>
    </row>
    <row r="6" spans="1:20">
      <c r="A6" s="7" t="s">
        <v>179</v>
      </c>
      <c r="B6" s="4"/>
      <c r="C6" s="4"/>
      <c r="D6" s="4"/>
      <c r="E6" s="4"/>
      <c r="F6" s="4"/>
      <c r="G6" s="4"/>
      <c r="H6" s="4"/>
      <c r="I6" s="4"/>
      <c r="J6" s="74"/>
      <c r="L6" s="5"/>
      <c r="M6" s="5"/>
      <c r="N6" s="24" t="s">
        <v>117</v>
      </c>
      <c r="O6" s="24"/>
      <c r="P6" s="24"/>
      <c r="Q6" s="24"/>
      <c r="R6" s="24"/>
    </row>
    <row r="7" spans="1:20">
      <c r="A7" s="4" t="s">
        <v>234</v>
      </c>
      <c r="B7" s="4"/>
      <c r="C7" s="4"/>
      <c r="D7" s="4"/>
      <c r="E7" s="4"/>
      <c r="F7" s="4"/>
      <c r="G7" s="83"/>
      <c r="H7" s="83"/>
      <c r="I7" s="4"/>
      <c r="J7" s="146"/>
      <c r="L7" s="5" t="str">
        <f>IF(AND(OR(J7="Continuous",J7="Intermittent"),$J$4="YES"),VLOOKUP(J7,'Drop Down Options'!$Y$13:$Z$14,2,FALSE),"")</f>
        <v/>
      </c>
      <c r="M7" s="5" t="str">
        <f>'2. Post-restoration Likelihood'!$C$46</f>
        <v>VERY LOW</v>
      </c>
      <c r="N7" s="154" t="str">
        <f>IF(J7="NO","Not applicable",IF(AND(M7="VERY LOW",L7="VERY LOW"),"NEGLIGIBLE",IF(AND(M7="VERY LOW",L7="LOW"),"NEGLIGIBLE",IF(AND(M7="VERY LOW",L7="MODERATE"),"NEGLIGIBLE",IF(AND(M7="VERY LOW",L7="HIGH"),"NEGLIGIBLE",IF(AND(M7="VERY LOW",L7="VERY HIGH"),"LOW",IF(AND(M7="LOW",L7="VERY LOW"),"NEGLIGIBLE",IF(AND(M7="LOW",L7="LOW"),"NEGLIGIBLE",IF(AND(M7="LOW",L7="MODERATE"),"LOW",IF(AND(M7="LOW",L7="HIGH"),"LOW",IF(AND(M7="LOW",L7="VERY HIGH"),"LOW",IF(AND(M7="MODERATE",L7="VERY LOW"),"NEGLIGIBLE",IF(AND(M7="MODERATE",L7="LOW"),"LOW",IF(AND(M7="MODERATE",L7="MODERATE"),"LOW",IF(AND(M7="MODERATE",L7="HIGH"),"MEDIUM",IF(AND(M7="MODERATE",L7="VERY HIGH"),"MEDIUM",IF(AND(M7="HIGH",L7="VERY LOW"),"NEGLIGIBLE",IF(AND(M7="HIGH",L7="LOW"),"LOW",IF(AND(M7="HIGH",L7="MODERATE"),"MEDIUM",IF(AND(M7="HIGH",L7="HIGH"),"MEDIUM",IF(AND(M7="HIGH",L7="VERY HIGH"),"HIGH",IF(AND(M7="VERY HIGH",L7="VERY LOW"),"LOW",IF(AND(M7="VERY HIGH",L7="LOW"),"LOW",IF(AND(M7="VERY HIGH",L7="MODERATE"),"MEDIUM",IF(AND(M7="VERY HIGH",L7="HIGH"),"HIGH",IF(AND(M7="VERY HIGH",L7="VERY HIGH"),"HIGH","Not yet calculated"))))))))))))))))))))))))))</f>
        <v>Not yet calculated</v>
      </c>
      <c r="O7" s="5"/>
      <c r="P7" s="5"/>
      <c r="Q7" s="5"/>
      <c r="R7" s="5"/>
    </row>
    <row r="8" spans="1:20">
      <c r="A8" s="4" t="s">
        <v>235</v>
      </c>
      <c r="B8" s="4"/>
      <c r="C8" s="4"/>
      <c r="D8" s="4"/>
      <c r="E8" s="4"/>
      <c r="F8" s="4"/>
      <c r="G8" s="83"/>
      <c r="H8" s="83"/>
      <c r="I8" s="4"/>
      <c r="J8" s="146"/>
      <c r="L8" s="5" t="str">
        <f>IF(AND(J8="YES",$J$4="YES"),VLOOKUP(A8,'Drop Down Options'!$Y$12:$Z$18,2,FALSE),"")</f>
        <v/>
      </c>
      <c r="M8" s="5" t="str">
        <f>'2. Post-restoration Likelihood'!$C$46</f>
        <v>VERY LOW</v>
      </c>
      <c r="N8" s="154" t="str">
        <f>IF(J8="","Not yet calculated",IF(AND(M8="VERY LOW",L8="VERY LOW"),"NEGLIGIBLE",IF(AND(M8="VERY LOW",L8="LOW"),"NEGLIGIBLE",IF(AND(M8="VERY LOW",L8="MODERATE"),"NEGLIGIBLE",IF(AND(M8="VERY LOW",L8="HIGH"),"NEGLIGIBLE",IF(AND(M8="VERY LOW",L8="VERY HIGH"),"LOW",IF(AND(M8="LOW",L8="VERY LOW"),"NEGLIGIBLE",IF(AND(M8="LOW",L8="LOW"),"NEGLIGIBLE",IF(AND(M8="LOW",L8="MODERATE"),"LOW",IF(AND(M8="LOW",L8="HIGH"),"LOW",IF(AND(M8="LOW",L8="VERY HIGH"),"LOW",IF(AND(M8="MODERATE",L8="VERY LOW"),"NEGLIGIBLE",IF(AND(M8="MODERATE",L8="LOW"),"LOW",IF(AND(M8="MODERATE",L8="MODERATE"),"LOW",IF(AND(M8="MODERATE",L8="HIGH"),"MEDIUM",IF(AND(M8="MODERATE",L8="VERY HIGH"),"MEDIUM",IF(AND(M8="HIGH",L8="VERY LOW"),"NEGLIGIBLE",IF(AND(M8="HIGH",L8="LOW"),"LOW",IF(AND(M8="HIGH",L8="MODERATE"),"MEDIUM",IF(AND(M8="HIGH",L8="HIGH"),"MEDIUM",IF(AND(M8="HIGH",L8="VERY HIGH"),"HIGH",IF(AND(M8="VERY HIGH",L8="VERY LOW"),"LOW",IF(AND(M8="VERY HIGH",L8="LOW"),"LOW",IF(AND(M8="VERY HIGH",L8="MODERATE"),"MEDIUM",IF(AND(M8="VERY HIGH",L8="HIGH"),"HIGH",IF(AND(M8="VERY HIGH",L8="VERY HIGH"),"HIGH","Not applicable"))))))))))))))))))))))))))</f>
        <v>Not yet calculated</v>
      </c>
      <c r="O8" s="5"/>
      <c r="P8" s="5"/>
      <c r="Q8" s="5"/>
      <c r="R8" s="5"/>
    </row>
    <row r="9" spans="1:20">
      <c r="A9" s="4" t="s">
        <v>236</v>
      </c>
      <c r="B9" s="4"/>
      <c r="C9" s="4"/>
      <c r="D9" s="4"/>
      <c r="E9" s="4"/>
      <c r="F9" s="4"/>
      <c r="G9" s="83"/>
      <c r="H9" s="83"/>
      <c r="I9" s="4"/>
      <c r="J9" s="146"/>
      <c r="L9" s="5" t="str">
        <f>IF(AND(J9="YES",$J$4="YES"),"HIGH","")</f>
        <v/>
      </c>
      <c r="M9" s="5" t="str">
        <f>'2. Post-restoration Likelihood'!$C$46</f>
        <v>VERY LOW</v>
      </c>
      <c r="N9" s="154" t="str">
        <f>IF(J4="No","Not applicable",IF(J9="YES","Go to next question", IF(J9="NO","Not applicable","Not yet calculated")))</f>
        <v>Not yet calculated</v>
      </c>
      <c r="O9" s="132"/>
      <c r="P9" s="5"/>
      <c r="Q9" s="5"/>
      <c r="R9" s="5"/>
    </row>
    <row r="10" spans="1:20" ht="15" customHeight="1">
      <c r="A10" s="175" t="s">
        <v>241</v>
      </c>
      <c r="B10" s="175"/>
      <c r="C10" s="175"/>
      <c r="D10" s="175"/>
      <c r="E10" s="175"/>
      <c r="F10" s="175"/>
      <c r="G10" s="175"/>
      <c r="H10" s="175"/>
      <c r="I10" s="175"/>
      <c r="J10" s="146"/>
      <c r="L10" s="5" t="str">
        <f>IF(AND(J10="YES",$J$4="YES",J9="YES"),'Drop Down Options'!$Z$18,IF(AND(J10="NO",$J$4="YES",J9="YES"),'Drop Down Options'!$Z$19,""))</f>
        <v/>
      </c>
      <c r="M10" s="5" t="str">
        <f>'2. Post-restoration Likelihood'!$C$46</f>
        <v>VERY LOW</v>
      </c>
      <c r="N10" s="154" t="str">
        <f>IF(J9="","Not applicable",IF(J9="No","Not applicable",IF(J10="","Not yet calculated",IF(AND(M10="VERY LOW",L10="VERY LOW"),"NEGLIGIBLE",IF(AND(M10="VERY LOW",L10="LOW"),"NEGLIGIBLE",IF(AND(M10="VERY LOW",L10="MODERATE"),"NEGLIGIBLE",IF(AND(M10="VERY LOW",L10="HIGH"),"NEGLIGIBLE",IF(AND(M10="VERY LOW",L10="VERY HIGH"),"LOW",IF(AND(M10="LOW",L10="VERY LOW"),"NEGLIGIBLE",IF(AND(M10="LOW",L10="LOW"),"NEGLIGIBLE",IF(AND(M10="LOW",L10="MODERATE"),"LOW",IF(AND(M10="LOW",L10="HIGH"),"LOW",IF(AND(M10="LOW",L10="VERY HIGH"),"LOW",IF(AND(M10="MODERATE",L10="VERY LOW"),"NEGLIGIBLE",IF(AND(M10="MODERATE",L10="LOW"),"LOW",IF(AND(M10="MODERATE",L10="MODERATE"),"LOW",IF(AND(M10="MODERATE",L10="HIGH"),"MEDIUM",IF(AND(M10="MODERATE",L10="VERY HIGH"),"MEDIUM",IF(AND(M10="HIGH",L10="VERY LOW"),"NEGLIGIBLE",IF(AND(M10="HIGH",L10="LOW"),"LOW",IF(AND(M10="HIGH",L10="MODERATE"),"MEDIUM",IF(AND(M10="HIGH",L10="HIGH"),"MEDIUM",IF(AND(M10="HIGH",L10="VERY HIGH"),"HIGH",IF(AND(M10="VERY HIGH",L10="VERY LOW"),"LOW",IF(AND(M10="VERY HIGH",L10="LOW"),"LOW",IF(AND(M10="VERY HIGH",L10="MODERATE"),"MEDIUM",IF(AND(M10="VERY HIGH",L10="HIGH"),"HIGH",IF(AND(M10="VERY HIGH",L10="VERY HIGH"),"HIGH","Not applicable"))))))))))))))))))))))))))))</f>
        <v>Not applicable</v>
      </c>
      <c r="O10" s="5"/>
      <c r="P10" s="5"/>
      <c r="Q10" s="5"/>
      <c r="R10" s="5"/>
    </row>
    <row r="11" spans="1:20">
      <c r="A11" s="175"/>
      <c r="B11" s="175"/>
      <c r="C11" s="175"/>
      <c r="D11" s="175"/>
      <c r="E11" s="175"/>
      <c r="F11" s="175"/>
      <c r="G11" s="175"/>
      <c r="H11" s="175"/>
      <c r="I11" s="175"/>
      <c r="L11" s="5"/>
      <c r="M11" s="5"/>
      <c r="N11" s="5"/>
      <c r="O11" s="5"/>
      <c r="P11" s="5"/>
      <c r="Q11" s="5"/>
      <c r="R11" s="5"/>
      <c r="T11" s="6"/>
    </row>
    <row r="12" spans="1:20">
      <c r="A12" s="4"/>
      <c r="B12" s="4"/>
      <c r="C12" s="4"/>
      <c r="D12" s="4"/>
      <c r="E12" s="4"/>
      <c r="F12" s="4"/>
      <c r="G12" s="4"/>
      <c r="H12" s="4"/>
      <c r="I12" s="4"/>
      <c r="J12" s="5"/>
      <c r="L12" s="5"/>
      <c r="M12" s="5"/>
      <c r="N12" s="5"/>
      <c r="O12" s="5"/>
      <c r="P12" s="5"/>
      <c r="Q12" s="5"/>
      <c r="R12" s="5"/>
    </row>
    <row r="13" spans="1:20">
      <c r="A13" s="7" t="s">
        <v>99</v>
      </c>
      <c r="B13" s="4"/>
      <c r="C13" s="4"/>
      <c r="D13" s="4"/>
      <c r="E13" s="4"/>
      <c r="F13" s="4"/>
      <c r="G13" s="4"/>
      <c r="H13" s="4"/>
      <c r="I13" s="4"/>
      <c r="J13" s="5"/>
      <c r="L13" s="5"/>
      <c r="M13" s="5"/>
      <c r="N13" s="5"/>
      <c r="O13" s="5"/>
      <c r="P13" s="5"/>
      <c r="Q13" s="5"/>
      <c r="R13" s="5"/>
    </row>
    <row r="14" spans="1:20">
      <c r="A14" s="176" t="s">
        <v>100</v>
      </c>
      <c r="B14" s="176"/>
      <c r="C14" s="176"/>
      <c r="D14" s="176"/>
      <c r="E14" s="176"/>
      <c r="F14" s="176"/>
      <c r="G14" s="176"/>
      <c r="H14" s="176"/>
      <c r="I14" s="177"/>
      <c r="J14" s="146"/>
      <c r="L14" s="5" t="str">
        <f>IF(J14="YES",VLOOKUP(A14,'Drop Down Options'!$Y$20:$Z$21,2,FALSE),"")</f>
        <v/>
      </c>
      <c r="M14" s="5" t="str">
        <f>'2. Post-restoration Likelihood'!$C$46</f>
        <v>VERY LOW</v>
      </c>
      <c r="N14" s="154" t="str">
        <f>IF(J14="","Not yet calculated",IF(AND(M14="VERY LOW",L14="VERY LOW"),"NEGLIGIBLE",IF(AND(M14="VERY LOW",L14="LOW"),"NEGLIGIBLE",IF(AND(M14="VERY LOW",L14="MODERATE"),"NEGLIGIBLE",IF(AND(M14="VERY LOW",L14="HIGH"),"NEGLIGIBLE",IF(AND(M14="VERY LOW",L14="VERY HIGH"),"LOW",IF(AND(M14="LOW",L14="VERY LOW"),"NEGLIGIBLE",IF(AND(M14="LOW",L14="LOW"),"NEGLIGIBLE",IF(AND(M14="LOW",L14="MODERATE"),"LOW",IF(AND(M14="LOW",L14="HIGH"),"LOW",IF(AND(M14="LOW",L14="VERY HIGH"),"LOW",IF(AND(M14="MODERATE",L14="VERY LOW"),"NEGLIGIBLE",IF(AND(M14="MODERATE",L14="LOW"),"LOW",IF(AND(M14="MODERATE",L14="MODERATE"),"LOW",IF(AND(M14="MODERATE",L14="HIGH"),"MEDIUM",IF(AND(M14="MODERATE",L14="VERY HIGH"),"MEDIUM",IF(AND(M14="HIGH",L14="VERY LOW"),"NEGLIGIBLE",IF(AND(M14="HIGH",L14="LOW"),"LOW",IF(AND(M14="HIGH",L14="MODERATE"),"MEDIUM",IF(AND(M14="HIGH",L14="HIGH"),"MEDIUM",IF(AND(M14="HIGH",L14="VERY HIGH"),"HIGH",IF(AND(M14="VERY HIGH",L14="VERY LOW"),"LOW",IF(AND(M14="VERY HIGH",L14="LOW"),"LOW",IF(AND(M14="VERY HIGH",L14="MODERATE"),"MEDIUM",IF(AND(M14="VERY HIGH",L14="HIGH"),"HIGH",IF(AND(M14="VERY HIGH",L14="VERY HIGH"),"HIGH","Not applicable"))))))))))))))))))))))))))</f>
        <v>Not yet calculated</v>
      </c>
      <c r="O14" s="5"/>
      <c r="P14" s="5"/>
      <c r="Q14" s="5"/>
      <c r="R14" s="5"/>
    </row>
    <row r="15" spans="1:20" ht="15" customHeight="1">
      <c r="A15" s="176" t="s">
        <v>237</v>
      </c>
      <c r="B15" s="176"/>
      <c r="C15" s="176"/>
      <c r="D15" s="176"/>
      <c r="E15" s="176"/>
      <c r="F15" s="176"/>
      <c r="G15" s="176"/>
      <c r="H15" s="176"/>
      <c r="I15" s="177"/>
      <c r="J15" s="146"/>
      <c r="L15" s="5" t="str">
        <f>IF(J15="YES","HIGH","")</f>
        <v/>
      </c>
      <c r="M15" s="5" t="str">
        <f>'2. Post-restoration Likelihood'!$C$46</f>
        <v>VERY LOW</v>
      </c>
      <c r="N15" s="154" t="str">
        <f>IF(J15="YES","Go to next question", IF(J15="NO","Not applicable","Not yet calculated"))</f>
        <v>Not yet calculated</v>
      </c>
      <c r="O15" s="132"/>
      <c r="P15" s="5"/>
      <c r="Q15" s="5"/>
      <c r="R15" s="5"/>
    </row>
    <row r="16" spans="1:20">
      <c r="A16" s="178" t="s">
        <v>238</v>
      </c>
      <c r="B16" s="178"/>
      <c r="C16" s="178"/>
      <c r="D16" s="178"/>
      <c r="E16" s="178"/>
      <c r="F16" s="178"/>
      <c r="G16" s="178"/>
      <c r="H16" s="178"/>
      <c r="I16" s="178"/>
      <c r="J16" s="146"/>
      <c r="L16" s="5" t="str">
        <f>IF(AND(J16="YES",J15="YES"),'Drop Down Options'!$Z$18,IF(AND(J16="NO",J15="YES"),'Drop Down Options'!$Z$19,""))</f>
        <v/>
      </c>
      <c r="M16" s="5" t="str">
        <f>'2. Post-restoration Likelihood'!$C$46</f>
        <v>VERY LOW</v>
      </c>
      <c r="N16" s="154" t="str">
        <f>IF(J16="","Not yet calculated",IF(J15="","Not yet calculated",IF(AND(M16="VERY LOW",L16="VERY LOW"),"NEGLIGIBLE",IF(AND(M16="VERY LOW",L16="LOW"),"NEGLIGIBLE",IF(AND(M16="VERY LOW",L16="MODERATE"),"NEGLIGIBLE",IF(AND(M16="VERY LOW",L16="HIGH"),"NEGLIGIBLE",IF(AND(M16="VERY LOW",L16="VERY HIGH"),"LOW",IF(AND(M16="LOW",L16="VERY LOW"),"NEGLIGIBLE",IF(AND(M16="LOW",L16="LOW"),"NEGLIGIBLE",IF(AND(M16="LOW",L16="MODERATE"),"LOW",IF(AND(M16="LOW",L16="HIGH"),"LOW",IF(AND(M16="LOW",L16="VERY HIGH"),"LOW",IF(AND(M16="MODERATE",L16="VERY LOW"),"NEGLIGIBLE",IF(AND(M16="MODERATE",L16="LOW"),"LOW",IF(AND(M16="MODERATE",L16="MODERATE"),"LOW",IF(AND(M16="MODERATE",L16="HIGH"),"MEDIUM",IF(AND(M16="MODERATE",L16="VERY HIGH"),"MEDIUM",IF(AND(M16="HIGH",L16="VERY LOW"),"NEGLIGIBLE",IF(AND(M16="HIGH",L16="LOW"),"LOW",IF(AND(M16="HIGH",L16="MODERATE"),"MEDIUM",IF(AND(M16="HIGH",L16="HIGH"),"MEDIUM",IF(AND(M16="HIGH",L16="VERY HIGH"),"HIGH",IF(AND(M16="VERY HIGH",L16="VERY LOW"),"LOW",IF(AND(M16="VERY HIGH",L16="LOW"),"LOW",IF(AND(M16="VERY HIGH",L16="MODERATE"),"MEDIUM",IF(AND(M16="VERY HIGH",L16="HIGH"),"HIGH",IF(AND(M16="VERY HIGH",L16="VERY HIGH"),"HIGH","Not applicable")))))))))))))))))))))))))))</f>
        <v>Not yet calculated</v>
      </c>
      <c r="O16" s="5"/>
      <c r="P16" s="5"/>
      <c r="Q16" s="5"/>
      <c r="R16" s="5"/>
    </row>
    <row r="17" spans="1:20">
      <c r="A17" s="178"/>
      <c r="B17" s="178"/>
      <c r="C17" s="178"/>
      <c r="D17" s="178"/>
      <c r="E17" s="178"/>
      <c r="F17" s="178"/>
      <c r="G17" s="178"/>
      <c r="H17" s="178"/>
      <c r="I17" s="178"/>
      <c r="J17" s="5"/>
      <c r="L17" s="5"/>
      <c r="M17" s="5"/>
      <c r="N17" s="5"/>
      <c r="O17" s="5"/>
      <c r="P17" s="5"/>
      <c r="Q17" s="5"/>
      <c r="R17" s="5"/>
    </row>
    <row r="18" spans="1:20">
      <c r="A18" s="87"/>
      <c r="B18" s="87"/>
      <c r="C18" s="87"/>
      <c r="D18" s="87"/>
      <c r="E18" s="87"/>
      <c r="F18" s="87"/>
      <c r="G18" s="87"/>
      <c r="H18" s="87"/>
      <c r="I18" s="87"/>
      <c r="J18" s="5"/>
      <c r="L18" s="5"/>
      <c r="M18" s="5"/>
      <c r="N18" s="5"/>
      <c r="O18" s="5"/>
      <c r="P18" s="5"/>
      <c r="Q18" s="5"/>
      <c r="R18" s="5"/>
    </row>
    <row r="19" spans="1:20">
      <c r="A19" s="7" t="s">
        <v>217</v>
      </c>
      <c r="B19" s="4"/>
      <c r="C19" s="4"/>
      <c r="D19" s="4"/>
      <c r="E19" s="4"/>
      <c r="F19" s="4"/>
      <c r="G19" s="4"/>
      <c r="H19" s="4"/>
      <c r="I19" s="4"/>
      <c r="J19" s="5"/>
      <c r="L19" s="5"/>
      <c r="M19" s="5"/>
      <c r="N19" s="5"/>
      <c r="O19" s="5"/>
      <c r="P19" s="5"/>
      <c r="Q19" s="5"/>
      <c r="R19" s="5"/>
    </row>
    <row r="20" spans="1:20">
      <c r="A20" s="4" t="s">
        <v>243</v>
      </c>
      <c r="B20" s="4"/>
      <c r="C20" s="4"/>
      <c r="D20" s="4"/>
      <c r="E20" s="4"/>
      <c r="F20" s="4"/>
      <c r="G20" s="4"/>
      <c r="H20" s="4"/>
      <c r="I20" s="4"/>
      <c r="J20" s="146"/>
      <c r="L20" s="5" t="str">
        <f>IF(J20="YES","LOW","")</f>
        <v/>
      </c>
      <c r="M20" s="5" t="str">
        <f>'2. Post-restoration Likelihood'!$C$46</f>
        <v>VERY LOW</v>
      </c>
      <c r="N20" s="154" t="str">
        <f>IF(J15="No","Not yet calculated",IF(J20="YES","Go to next question", IF(J20="NO","Not applicable","Not yet calculated")))</f>
        <v>Not yet calculated</v>
      </c>
      <c r="O20" s="132"/>
      <c r="P20" s="5"/>
      <c r="Q20" s="5"/>
      <c r="R20" s="5"/>
    </row>
    <row r="21" spans="1:20">
      <c r="A21" s="173" t="s">
        <v>233</v>
      </c>
      <c r="B21" s="173"/>
      <c r="C21" s="173"/>
      <c r="D21" s="173"/>
      <c r="E21" s="173"/>
      <c r="F21" s="173"/>
      <c r="G21" s="173"/>
      <c r="H21" s="173"/>
      <c r="I21" s="174"/>
      <c r="J21" s="146"/>
      <c r="L21" s="5" t="str">
        <f>IF(AND(J21="YES",J20="YES"),'Drop Down Options'!$Z$26,IF(AND(J21="NO",J20="YES"),"VERY LOW",""))</f>
        <v/>
      </c>
      <c r="M21" s="5" t="str">
        <f>'2. Post-restoration Likelihood'!$C$46</f>
        <v>VERY LOW</v>
      </c>
      <c r="N21" s="154" t="str">
        <f t="shared" ref="N21" si="0">IF(J21="","Not yet calculated",IF(J20="","Not yet calculated",IF(AND(M21="VERY LOW",L21="VERY LOW"),"NEGLIGIBLE",IF(AND(M21="VERY LOW",L21="LOW"),"NEGLIGIBLE",IF(AND(M21="VERY LOW",L21="MODERATE"),"NEGLIGIBLE",IF(AND(M21="VERY LOW",L21="HIGH"),"NEGLIGIBLE",IF(AND(M21="VERY LOW",L21="VERY HIGH"),"LOW",IF(AND(M21="LOW",L21="VERY LOW"),"NEGLIGIBLE",IF(AND(M21="LOW",L21="LOW"),"NEGLIGIBLE",IF(AND(M21="LOW",L21="MODERATE"),"LOW",IF(AND(M21="LOW",L21="HIGH"),"LOW",IF(AND(M21="LOW",L21="VERY HIGH"),"LOW",IF(AND(M21="MODERATE",L21="VERY LOW"),"NEGLIGIBLE",IF(AND(M21="MODERATE",L21="LOW"),"LOW",IF(AND(M21="MODERATE",L21="MODERATE"),"LOW",IF(AND(M21="MODERATE",L21="HIGH"),"MEDIUM",IF(AND(M21="MODERATE",L21="VERY HIGH"),"MEDIUM",IF(AND(M21="HIGH",L21="VERY LOW"),"NEGLIGIBLE",IF(AND(M21="HIGH",L21="LOW"),"LOW",IF(AND(M21="HIGH",L21="MODERATE"),"MEDIUM",IF(AND(M21="HIGH",L21="HIGH"),"MEDIUM",IF(AND(M21="HIGH",L21="VERY HIGH"),"HIGH",IF(AND(M21="VERY HIGH",L21="VERY LOW"),"LOW",IF(AND(M21="VERY HIGH",L21="LOW"),"LOW",IF(AND(M21="VERY HIGH",L21="MODERATE"),"MEDIUM",IF(AND(M21="VERY HIGH",L21="HIGH"),"HIGH",IF(AND(M21="VERY HIGH",L21="VERY HIGH"),"HIGH","Not applicable")))))))))))))))))))))))))))</f>
        <v>Not yet calculated</v>
      </c>
      <c r="O21" s="5"/>
      <c r="P21" s="5"/>
      <c r="Q21" s="5"/>
      <c r="R21" s="5"/>
    </row>
    <row r="22" spans="1:20">
      <c r="A22" s="173" t="s">
        <v>336</v>
      </c>
      <c r="B22" s="173"/>
      <c r="C22" s="173"/>
      <c r="D22" s="173"/>
      <c r="E22" s="173"/>
      <c r="F22" s="173"/>
      <c r="G22" s="173"/>
      <c r="H22" s="173"/>
      <c r="I22" s="174"/>
      <c r="J22" s="146"/>
      <c r="L22" s="5" t="str">
        <f>IF(AND(J22="YES",J20="YES"),'Drop Down Options'!$Z$27,IF(AND(J22="NO",J20="YES"),"VERY LOW",""))</f>
        <v/>
      </c>
      <c r="M22" s="5" t="str">
        <f>'2. Post-restoration Likelihood'!$C$46</f>
        <v>VERY LOW</v>
      </c>
      <c r="N22" s="154" t="str">
        <f>IF(J22="","Not yet calculated",IF(J20="","Not yet calculated",IF(AND(M22="VERY LOW",L22="VERY LOW"),"NEGLIGIBLE",IF(AND(M22="VERY LOW",L22="LOW"),"NEGLIGIBLE",IF(AND(M22="VERY LOW",L22="MODERATE"),"NEGLIGIBLE",IF(AND(M22="VERY LOW",L22="HIGH"),"NEGLIGIBLE",IF(AND(M22="VERY LOW",L22="VERY HIGH"),"LOW",IF(AND(M22="LOW",L22="VERY LOW"),"NEGLIGIBLE",IF(AND(M22="LOW",L22="LOW"),"NEGLIGIBLE",IF(AND(M22="LOW",L22="MODERATE"),"LOW",IF(AND(M22="LOW",L22="HIGH"),"LOW",IF(AND(M22="LOW",L22="VERY HIGH"),"LOW",IF(AND(M22="MODERATE",L22="VERY LOW"),"NEGLIGIBLE",IF(AND(M22="MODERATE",L22="LOW"),"LOW",IF(AND(M22="MODERATE",L22="MODERATE"),"LOW",IF(AND(M22="MODERATE",L22="HIGH"),"MEDIUM",IF(AND(M22="MODERATE",L22="VERY HIGH"),"MEDIUM",IF(AND(M22="HIGH",L22="VERY LOW"),"NEGLIGIBLE",IF(AND(M22="HIGH",L22="LOW"),"LOW",IF(AND(M22="HIGH",L22="MODERATE"),"MEDIUM",IF(AND(M22="HIGH",L22="HIGH"),"MEDIUM",IF(AND(M22="HIGH",L22="VERY HIGH"),"HIGH",IF(AND(M22="VERY HIGH",L22="VERY LOW"),"LOW",IF(AND(M22="VERY HIGH",L22="LOW"),"LOW",IF(AND(M22="VERY HIGH",L22="MODERATE"),"MEDIUM",IF(AND(M22="VERY HIGH",L22="HIGH"),"HIGH",IF(AND(M22="VERY HIGH",L22="VERY HIGH"),"HIGH","Not applicable")))))))))))))))))))))))))))</f>
        <v>Not yet calculated</v>
      </c>
      <c r="O22" s="5"/>
      <c r="P22" s="5"/>
      <c r="Q22" s="5"/>
      <c r="R22" s="5"/>
    </row>
    <row r="23" spans="1:20">
      <c r="A23" s="4" t="s">
        <v>242</v>
      </c>
      <c r="B23" s="4"/>
      <c r="C23" s="4"/>
      <c r="D23" s="4"/>
      <c r="E23" s="4"/>
      <c r="F23" s="4"/>
      <c r="G23" s="4"/>
      <c r="H23" s="4"/>
      <c r="I23" s="4"/>
      <c r="J23" s="146"/>
      <c r="L23" s="5" t="str">
        <f>IF(J23="YES",VLOOKUP(A23,'Drop Down Options'!$Y$26:$Z$29,2,FALSE),"")</f>
        <v/>
      </c>
      <c r="M23" s="5" t="str">
        <f>'2. Post-restoration Likelihood'!$C$46</f>
        <v>VERY LOW</v>
      </c>
      <c r="N23" s="154" t="str">
        <f>IF(J23="No","Not applicable",IF(AND(M23="VERY LOW",L23="VERY LOW"),"NEGLIGIBLE",IF(AND(M23="VERY LOW",L23="LOW"),"NEGLIGIBLE",IF(AND(M23="VERY LOW",L23="MODERATE"),"NEGLIGIBLE",IF(AND(M23="VERY LOW",L23="HIGH"),"NEGLIGIBLE",IF(AND(M23="VERY LOW",L23="VERY HIGH"),"LOW",IF(AND(M23="LOW",L23="VERY LOW"),"NEGLIGIBLE",IF(AND(M23="LOW",L23="LOW"),"NEGLIGIBLE",IF(AND(M23="LOW",L23="MODERATE"),"LOW",IF(AND(M23="LOW",L23="HIGH"),"LOW",IF(AND(M23="LOW",L23="VERY HIGH"),"LOW",IF(AND(M23="MODERATE",L23="VERY LOW"),"NEGLIGIBLE",IF(AND(M23="MODERATE",L23="LOW"),"LOW",IF(AND(M23="MODERATE",L23="MODERATE"),"LOW",IF(AND(M23="MODERATE",L23="HIGH"),"MEDIUM",IF(AND(M23="MODERATE",L23="VERY HIGH"),"MEDIUM",IF(AND(M23="HIGH",L23="VERY LOW"),"NEGLIGIBLE",IF(AND(M23="HIGH",L23="LOW"),"LOW",IF(AND(M23="HIGH",L23="MODERATE"),"MEDIUM",IF(AND(M23="HIGH",L23="HIGH"),"MEDIUM",IF(AND(M23="HIGH",L23="VERY HIGH"),"HIGH",IF(AND(M23="VERY HIGH",L23="VERY LOW"),"LOW",IF(AND(M23="VERY HIGH",L23="LOW"),"LOW",IF(AND(M23="VERY HIGH",L23="MODERATE"),"MEDIUM",IF(AND(M23="VERY HIGH",L23="HIGH"),"HIGH",IF(AND(M23="VERY HIGH",L23="VERY HIGH"),"HIGH","Not yet calculated"))))))))))))))))))))))))))</f>
        <v>Not yet calculated</v>
      </c>
      <c r="O23" s="5"/>
      <c r="P23" s="5"/>
      <c r="Q23" s="5"/>
      <c r="R23" s="5"/>
    </row>
    <row r="24" spans="1:20">
      <c r="A24" s="4" t="s">
        <v>214</v>
      </c>
      <c r="B24" s="4"/>
      <c r="C24" s="4"/>
      <c r="D24" s="4"/>
      <c r="E24" s="4"/>
      <c r="F24" s="4"/>
      <c r="G24" s="4"/>
      <c r="H24" s="4"/>
      <c r="I24" s="4"/>
      <c r="J24" s="146"/>
      <c r="L24" s="5" t="str">
        <f>IF(J24="YES",VLOOKUP(A24,'Drop Down Options'!$Y$26:$Z$29,2,FALSE),"")</f>
        <v/>
      </c>
      <c r="M24" s="5" t="str">
        <f>'2. Post-restoration Likelihood'!$C$46</f>
        <v>VERY LOW</v>
      </c>
      <c r="N24" s="154" t="str">
        <f t="shared" ref="N24:N25" si="1">IF(J24="No","Not applicable",IF(AND(M24="VERY LOW",L24="VERY LOW"),"NEGLIGIBLE",IF(AND(M24="VERY LOW",L24="LOW"),"NEGLIGIBLE",IF(AND(M24="VERY LOW",L24="MODERATE"),"NEGLIGIBLE",IF(AND(M24="VERY LOW",L24="HIGH"),"NEGLIGIBLE",IF(AND(M24="VERY LOW",L24="VERY HIGH"),"LOW",IF(AND(M24="LOW",L24="VERY LOW"),"NEGLIGIBLE",IF(AND(M24="LOW",L24="LOW"),"NEGLIGIBLE",IF(AND(M24="LOW",L24="MODERATE"),"LOW",IF(AND(M24="LOW",L24="HIGH"),"LOW",IF(AND(M24="LOW",L24="VERY HIGH"),"LOW",IF(AND(M24="MODERATE",L24="VERY LOW"),"NEGLIGIBLE",IF(AND(M24="MODERATE",L24="LOW"),"LOW",IF(AND(M24="MODERATE",L24="MODERATE"),"LOW",IF(AND(M24="MODERATE",L24="HIGH"),"MEDIUM",IF(AND(M24="MODERATE",L24="VERY HIGH"),"MEDIUM",IF(AND(M24="HIGH",L24="VERY LOW"),"NEGLIGIBLE",IF(AND(M24="HIGH",L24="LOW"),"LOW",IF(AND(M24="HIGH",L24="MODERATE"),"MEDIUM",IF(AND(M24="HIGH",L24="HIGH"),"MEDIUM",IF(AND(M24="HIGH",L24="VERY HIGH"),"HIGH",IF(AND(M24="VERY HIGH",L24="VERY LOW"),"LOW",IF(AND(M24="VERY HIGH",L24="LOW"),"LOW",IF(AND(M24="VERY HIGH",L24="MODERATE"),"MEDIUM",IF(AND(M24="VERY HIGH",L24="HIGH"),"HIGH",IF(AND(M24="VERY HIGH",L24="VERY HIGH"),"HIGH","Not yet calculated"))))))))))))))))))))))))))</f>
        <v>Not yet calculated</v>
      </c>
      <c r="O24" s="5"/>
      <c r="P24" s="5"/>
      <c r="Q24" s="5"/>
      <c r="R24" s="5"/>
    </row>
    <row r="25" spans="1:20">
      <c r="A25" s="4" t="s">
        <v>215</v>
      </c>
      <c r="B25" s="4"/>
      <c r="C25" s="4"/>
      <c r="D25" s="4"/>
      <c r="E25" s="4"/>
      <c r="F25" s="4"/>
      <c r="G25" s="4"/>
      <c r="H25" s="4"/>
      <c r="I25" s="4"/>
      <c r="J25" s="146"/>
      <c r="L25" s="5" t="str">
        <f>IF(J25="YES",VLOOKUP(A25,'Drop Down Options'!$Y$26:$Z$29,2,FALSE),"")</f>
        <v/>
      </c>
      <c r="M25" s="5" t="str">
        <f>'2. Post-restoration Likelihood'!$C$46</f>
        <v>VERY LOW</v>
      </c>
      <c r="N25" s="154" t="str">
        <f t="shared" si="1"/>
        <v>Not yet calculated</v>
      </c>
      <c r="O25" s="5"/>
      <c r="P25" s="5"/>
      <c r="Q25" s="5"/>
      <c r="R25" s="5"/>
      <c r="T25" s="6"/>
    </row>
    <row r="26" spans="1:20">
      <c r="A26" s="4"/>
      <c r="B26" s="4"/>
      <c r="C26" s="4"/>
      <c r="D26" s="4"/>
      <c r="E26" s="4"/>
      <c r="F26" s="4"/>
      <c r="G26" s="4"/>
      <c r="H26" s="4"/>
      <c r="I26" s="4"/>
      <c r="J26" s="5"/>
      <c r="L26" s="5"/>
      <c r="M26" s="5"/>
      <c r="N26" s="5"/>
      <c r="O26" s="5"/>
      <c r="P26" s="5"/>
      <c r="Q26" s="5"/>
      <c r="R26" s="5"/>
    </row>
    <row r="27" spans="1:20">
      <c r="A27" s="7" t="s">
        <v>225</v>
      </c>
      <c r="B27" s="4"/>
      <c r="C27" s="4"/>
      <c r="D27" s="4"/>
      <c r="E27" s="4"/>
      <c r="F27" s="4"/>
      <c r="G27" s="4"/>
      <c r="H27" s="4"/>
      <c r="I27" s="4"/>
      <c r="J27" s="5"/>
      <c r="L27" s="5"/>
      <c r="M27" s="5"/>
      <c r="N27" s="5"/>
      <c r="O27" s="5"/>
      <c r="P27" s="5"/>
      <c r="Q27" s="5"/>
      <c r="R27" s="5"/>
    </row>
    <row r="28" spans="1:20">
      <c r="A28" s="4" t="s">
        <v>178</v>
      </c>
      <c r="B28" s="4"/>
      <c r="C28" s="4"/>
      <c r="D28" s="4"/>
      <c r="E28" s="4"/>
      <c r="F28" s="4"/>
      <c r="G28" s="4"/>
      <c r="H28" s="4"/>
      <c r="I28" s="4"/>
      <c r="J28" s="146"/>
      <c r="L28" s="5" t="str">
        <f>IF(J28="YES","HIGH","")</f>
        <v/>
      </c>
      <c r="M28" s="5" t="str">
        <f>'2. Post-restoration Likelihood'!$C$46</f>
        <v>VERY LOW</v>
      </c>
      <c r="N28" s="154" t="str">
        <f>IF(J28="YES","Go to next question", IF(J28="NO","Not applicable","Not yet calculated"))</f>
        <v>Not yet calculated</v>
      </c>
      <c r="O28" s="132"/>
      <c r="P28" s="5"/>
      <c r="Q28" s="5"/>
      <c r="R28" s="5"/>
    </row>
    <row r="29" spans="1:20">
      <c r="A29" s="173" t="s">
        <v>223</v>
      </c>
      <c r="B29" s="173"/>
      <c r="C29" s="173"/>
      <c r="D29" s="173"/>
      <c r="E29" s="173"/>
      <c r="F29" s="173"/>
      <c r="G29" s="173"/>
      <c r="H29" s="173"/>
      <c r="I29" s="174"/>
      <c r="J29" s="146"/>
      <c r="L29" s="5" t="str">
        <f>IF(AND(J29="YES",J28="YES"),"HIGH",IF(AND(J29="NO",J28="YES"),"MODERATE",IF(J28="NO","","HIGH")))</f>
        <v>HIGH</v>
      </c>
      <c r="M29" s="5" t="str">
        <f>'2. Post-restoration Likelihood'!$C$46</f>
        <v>VERY LOW</v>
      </c>
      <c r="N29" s="154" t="str">
        <f>IF(J28="","Not applicable",IF(J28="No","Not applicable",IF(J29="","Not yet calculated",IF(AND(M29="VERY LOW",L29="VERY LOW"),"NEGLIGIBLE",IF(AND(M29="VERY LOW",L29="LOW"),"NEGLIGIBLE",IF(AND(M29="VERY LOW",L29="MODERATE"),"NEGLIGIBLE",IF(AND(M29="VERY LOW",L29="HIGH"),"NEGLIGIBLE",IF(AND(M29="VERY LOW",L29="VERY HIGH"),"LOW",IF(AND(M29="LOW",L29="VERY LOW"),"NEGLIGIBLE",IF(AND(M29="LOW",L29="LOW"),"NEGLIGIBLE",IF(AND(M29="LOW",L29="MODERATE"),"LOW",IF(AND(M29="LOW",L29="HIGH"),"LOW",IF(AND(M29="LOW",L29="VERY HIGH"),"LOW",IF(AND(M29="MODERATE",L29="VERY LOW"),"NEGLIGIBLE",IF(AND(M29="MODERATE",L29="LOW"),"LOW",IF(AND(M29="MODERATE",L29="MODERATE"),"LOW",IF(AND(M29="MODERATE",L29="HIGH"),"MEDIUM",IF(AND(M29="MODERATE",L29="VERY HIGH"),"MEDIUM",IF(AND(M29="HIGH",L29="VERY LOW"),"NEGLIGIBLE",IF(AND(M29="HIGH",L29="LOW"),"LOW",IF(AND(M29="HIGH",L29="MODERATE"),"MEDIUM",IF(AND(M29="HIGH",L29="HIGH"),"MEDIUM",IF(AND(M29="HIGH",L29="VERY HIGH"),"HIGH",IF(AND(M29="VERY HIGH",L29="VERY LOW"),"LOW",IF(AND(M29="VERY HIGH",L29="LOW"),"LOW",IF(AND(M29="VERY HIGH",L29="MODERATE"),"MEDIUM",IF(AND(M29="VERY HIGH",L29="HIGH"),"HIGH",IF(AND(M29="VERY HIGH",L29="VERY HIGH"),"HIGH","Not applicable"))))))))))))))))))))))))))))</f>
        <v>Not applicable</v>
      </c>
      <c r="O29" s="5"/>
      <c r="P29" s="5"/>
      <c r="Q29" s="5"/>
      <c r="R29" s="5"/>
    </row>
    <row r="30" spans="1:20">
      <c r="A30" s="4" t="s">
        <v>177</v>
      </c>
      <c r="B30" s="4"/>
      <c r="C30" s="4"/>
      <c r="D30" s="4"/>
      <c r="E30" s="4"/>
      <c r="F30" s="4"/>
      <c r="G30" s="4"/>
      <c r="H30" s="4"/>
      <c r="I30" s="4"/>
      <c r="J30" s="146"/>
      <c r="L30" s="5" t="str">
        <f>IF(J30="YES",VLOOKUP(A30,'Drop Down Options'!$Y$34:$Z$36,2,FALSE),"")</f>
        <v/>
      </c>
      <c r="M30" s="5" t="str">
        <f>'2. Post-restoration Likelihood'!$C$46</f>
        <v>VERY LOW</v>
      </c>
      <c r="N30" s="154" t="str">
        <f>IF(J30="","Not yet calculated",IF(AND(M30="VERY LOW",L30="VERY LOW"),"NEGLIGIBLE",IF(AND(M30="VERY LOW",L30="LOW"),"NEGLIGIBLE",IF(AND(M30="VERY LOW",L30="MODERATE"),"NEGLIGIBLE",IF(AND(M30="VERY LOW",L30="HIGH"),"NEGLIGIBLE",IF(AND(M30="VERY LOW",L30="VERY HIGH"),"LOW",IF(AND(M30="LOW",L30="VERY LOW"),"NEGLIGIBLE",IF(AND(M30="LOW",L30="LOW"),"NEGLIGIBLE",IF(AND(M30="LOW",L30="MODERATE"),"LOW",IF(AND(M30="LOW",L30="HIGH"),"LOW",IF(AND(M30="LOW",L30="VERY HIGH"),"LOW",IF(AND(M30="MODERATE",L30="VERY LOW"),"NEGLIGIBLE",IF(AND(M30="MODERATE",L30="LOW"),"LOW",IF(AND(M30="MODERATE",L30="MODERATE"),"LOW",IF(AND(M30="MODERATE",L30="HIGH"),"MEDIUM",IF(AND(M30="MODERATE",L30="VERY HIGH"),"MEDIUM",IF(AND(M30="HIGH",L30="VERY LOW"),"NEGLIGIBLE",IF(AND(M30="HIGH",L30="LOW"),"LOW",IF(AND(M30="HIGH",L30="MODERATE"),"MEDIUM",IF(AND(M30="HIGH",L30="HIGH"),"MEDIUM",IF(AND(M30="HIGH",L30="VERY HIGH"),"HIGH",IF(AND(M30="VERY HIGH",L30="VERY LOW"),"LOW",IF(AND(M30="VERY HIGH",L30="LOW"),"LOW",IF(AND(M30="VERY HIGH",L30="MODERATE"),"MEDIUM",IF(AND(M30="VERY HIGH",L30="HIGH"),"HIGH",IF(AND(M30="VERY HIGH",L30="VERY HIGH"),"HIGH","Not applicable"))))))))))))))))))))))))))</f>
        <v>Not yet calculated</v>
      </c>
      <c r="O30" s="5"/>
      <c r="P30" s="5"/>
      <c r="Q30" s="5"/>
      <c r="R30" s="5"/>
    </row>
    <row r="31" spans="1:20">
      <c r="A31" s="4" t="s">
        <v>101</v>
      </c>
      <c r="B31" s="4"/>
      <c r="C31" s="4"/>
      <c r="D31" s="4"/>
      <c r="E31" s="4"/>
      <c r="F31" s="4"/>
      <c r="G31" s="4"/>
      <c r="H31" s="4"/>
      <c r="I31" s="4"/>
      <c r="J31" s="146"/>
      <c r="L31" s="5" t="str">
        <f>IF(J31="YES",VLOOKUP(A31,'Drop Down Options'!$Y$34:$Z$36,2,FALSE),"")</f>
        <v/>
      </c>
      <c r="M31" s="5" t="str">
        <f>'2. Post-restoration Likelihood'!$C$46</f>
        <v>VERY LOW</v>
      </c>
      <c r="N31" s="154" t="str">
        <f>IF(J31="","Not yet calculated",IF(AND(M31="VERY LOW",L31="VERY LOW"),"NEGLIGIBLE",IF(AND(M31="VERY LOW",L31="LOW"),"NEGLIGIBLE",IF(AND(M31="VERY LOW",L31="MODERATE"),"NEGLIGIBLE",IF(AND(M31="VERY LOW",L31="HIGH"),"NEGLIGIBLE",IF(AND(M31="VERY LOW",L31="VERY HIGH"),"LOW",IF(AND(M31="LOW",L31="VERY LOW"),"NEGLIGIBLE",IF(AND(M31="LOW",L31="LOW"),"NEGLIGIBLE",IF(AND(M31="LOW",L31="MODERATE"),"LOW",IF(AND(M31="LOW",L31="HIGH"),"LOW",IF(AND(M31="LOW",L31="VERY HIGH"),"LOW",IF(AND(M31="MODERATE",L31="VERY LOW"),"NEGLIGIBLE",IF(AND(M31="MODERATE",L31="LOW"),"LOW",IF(AND(M31="MODERATE",L31="MODERATE"),"LOW",IF(AND(M31="MODERATE",L31="HIGH"),"MEDIUM",IF(AND(M31="MODERATE",L31="VERY HIGH"),"MEDIUM",IF(AND(M31="HIGH",L31="VERY LOW"),"NEGLIGIBLE",IF(AND(M31="HIGH",L31="LOW"),"LOW",IF(AND(M31="HIGH",L31="MODERATE"),"MEDIUM",IF(AND(M31="HIGH",L31="HIGH"),"MEDIUM",IF(AND(M31="HIGH",L31="VERY HIGH"),"HIGH",IF(AND(M31="VERY HIGH",L31="VERY LOW"),"LOW",IF(AND(M31="VERY HIGH",L31="LOW"),"LOW",IF(AND(M31="VERY HIGH",L31="MODERATE"),"MEDIUM",IF(AND(M31="VERY HIGH",L31="HIGH"),"HIGH",IF(AND(M31="VERY HIGH",L31="VERY HIGH"),"HIGH","Not applicable"))))))))))))))))))))))))))</f>
        <v>Not yet calculated</v>
      </c>
      <c r="O31" s="5"/>
      <c r="P31" s="5"/>
      <c r="Q31" s="5"/>
      <c r="R31" s="5"/>
    </row>
    <row r="32" spans="1:20">
      <c r="A32" s="4"/>
      <c r="B32" s="4"/>
      <c r="C32" s="4"/>
      <c r="D32" s="4"/>
      <c r="E32" s="4"/>
      <c r="F32" s="4"/>
      <c r="G32" s="4"/>
      <c r="H32" s="4"/>
      <c r="I32" s="4"/>
      <c r="J32" s="5"/>
      <c r="L32" s="5"/>
      <c r="M32" s="5"/>
      <c r="N32" s="5"/>
      <c r="O32" s="5"/>
      <c r="P32" s="5"/>
      <c r="Q32" s="5"/>
      <c r="R32" s="5"/>
    </row>
    <row r="33" spans="1:20">
      <c r="A33" s="7" t="s">
        <v>224</v>
      </c>
      <c r="B33" s="4"/>
      <c r="C33" s="4"/>
      <c r="D33" s="4"/>
      <c r="E33" s="4"/>
      <c r="F33" s="4"/>
      <c r="G33" s="4"/>
      <c r="H33" s="4"/>
      <c r="I33" s="4"/>
      <c r="J33" s="5"/>
      <c r="L33" s="5"/>
      <c r="M33" s="5"/>
      <c r="N33" s="5"/>
      <c r="O33" s="5"/>
      <c r="P33" s="5"/>
      <c r="Q33" s="5"/>
      <c r="R33" s="5"/>
      <c r="T33" s="6"/>
    </row>
    <row r="34" spans="1:20">
      <c r="A34" s="4" t="s">
        <v>103</v>
      </c>
      <c r="B34" s="4"/>
      <c r="C34" s="4"/>
      <c r="D34" s="4"/>
      <c r="E34" s="4"/>
      <c r="F34" s="4"/>
      <c r="G34" s="4"/>
      <c r="H34" s="4"/>
      <c r="I34" s="4"/>
      <c r="J34" s="146"/>
      <c r="L34" s="5" t="str">
        <f>IF(J34="YES",VLOOKUP(A34,'Drop Down Options'!$Y$41:$Z$45,2,FALSE),"")</f>
        <v/>
      </c>
      <c r="M34" s="5" t="str">
        <f>'2. Post-restoration Likelihood'!$C$46</f>
        <v>VERY LOW</v>
      </c>
      <c r="N34" s="154" t="str">
        <f t="shared" ref="N34:N39" si="2">IF(J34="","Not yet calculated",IF(AND(M34="VERY LOW",L34="VERY LOW"),"NEGLIGIBLE",IF(AND(M34="VERY LOW",L34="LOW"),"NEGLIGIBLE",IF(AND(M34="VERY LOW",L34="MODERATE"),"NEGLIGIBLE",IF(AND(M34="VERY LOW",L34="HIGH"),"NEGLIGIBLE",IF(AND(M34="VERY LOW",L34="VERY HIGH"),"LOW",IF(AND(M34="LOW",L34="VERY LOW"),"NEGLIGIBLE",IF(AND(M34="LOW",L34="LOW"),"NEGLIGIBLE",IF(AND(M34="LOW",L34="MODERATE"),"LOW",IF(AND(M34="LOW",L34="HIGH"),"LOW",IF(AND(M34="LOW",L34="VERY HIGH"),"LOW",IF(AND(M34="MODERATE",L34="VERY LOW"),"NEGLIGIBLE",IF(AND(M34="MODERATE",L34="LOW"),"LOW",IF(AND(M34="MODERATE",L34="MODERATE"),"LOW",IF(AND(M34="MODERATE",L34="HIGH"),"MEDIUM",IF(AND(M34="MODERATE",L34="VERY HIGH"),"MEDIUM",IF(AND(M34="HIGH",L34="VERY LOW"),"NEGLIGIBLE",IF(AND(M34="HIGH",L34="LOW"),"LOW",IF(AND(M34="HIGH",L34="MODERATE"),"MEDIUM",IF(AND(M34="HIGH",L34="HIGH"),"MEDIUM",IF(AND(M34="HIGH",L34="VERY HIGH"),"HIGH",IF(AND(M34="VERY HIGH",L34="VERY LOW"),"LOW",IF(AND(M34="VERY HIGH",L34="LOW"),"LOW",IF(AND(M34="VERY HIGH",L34="MODERATE"),"MEDIUM",IF(AND(M34="VERY HIGH",L34="HIGH"),"HIGH",IF(AND(M34="VERY HIGH",L34="VERY HIGH"),"HIGH","Not applicable"))))))))))))))))))))))))))</f>
        <v>Not yet calculated</v>
      </c>
      <c r="O34" s="5"/>
      <c r="P34" s="5"/>
      <c r="Q34" s="5"/>
      <c r="R34" s="5"/>
    </row>
    <row r="35" spans="1:20">
      <c r="A35" s="4" t="s">
        <v>104</v>
      </c>
      <c r="B35" s="4"/>
      <c r="C35" s="4"/>
      <c r="D35" s="4"/>
      <c r="E35" s="4"/>
      <c r="F35" s="4"/>
      <c r="G35" s="4"/>
      <c r="H35" s="4"/>
      <c r="I35" s="4"/>
      <c r="J35" s="146"/>
      <c r="L35" s="5" t="str">
        <f>IF(J35="YES",VLOOKUP(A35,'Drop Down Options'!$Y$41:$Z$45,2,FALSE),"")</f>
        <v/>
      </c>
      <c r="M35" s="5" t="str">
        <f>'2. Post-restoration Likelihood'!$C$46</f>
        <v>VERY LOW</v>
      </c>
      <c r="N35" s="154" t="str">
        <f t="shared" si="2"/>
        <v>Not yet calculated</v>
      </c>
      <c r="O35" s="5"/>
      <c r="P35" s="5"/>
      <c r="Q35" s="5"/>
      <c r="R35" s="5"/>
    </row>
    <row r="36" spans="1:20">
      <c r="A36" s="4" t="s">
        <v>105</v>
      </c>
      <c r="B36" s="4"/>
      <c r="C36" s="4"/>
      <c r="D36" s="4"/>
      <c r="E36" s="4"/>
      <c r="F36" s="4"/>
      <c r="G36" s="4"/>
      <c r="H36" s="4"/>
      <c r="I36" s="4"/>
      <c r="J36" s="146"/>
      <c r="L36" s="5" t="str">
        <f>IF(J36="YES",VLOOKUP(A36,'Drop Down Options'!$Y$41:$Z$45,2,FALSE),"")</f>
        <v/>
      </c>
      <c r="M36" s="5" t="str">
        <f>'2. Post-restoration Likelihood'!$C$46</f>
        <v>VERY LOW</v>
      </c>
      <c r="N36" s="154" t="str">
        <f t="shared" si="2"/>
        <v>Not yet calculated</v>
      </c>
      <c r="O36" s="5"/>
      <c r="P36" s="5"/>
      <c r="Q36" s="85"/>
      <c r="R36" s="5"/>
    </row>
    <row r="37" spans="1:20">
      <c r="A37" s="4" t="s">
        <v>182</v>
      </c>
      <c r="B37" s="4"/>
      <c r="C37" s="4"/>
      <c r="D37" s="4"/>
      <c r="E37" s="4"/>
      <c r="F37" s="4"/>
      <c r="G37" s="4"/>
      <c r="H37" s="4"/>
      <c r="I37" s="4"/>
      <c r="J37" s="146"/>
      <c r="L37" s="5" t="str">
        <f>IF(J37="YES",VLOOKUP(A37,'Drop Down Options'!$Y$41:$Z$45,2,FALSE),"")</f>
        <v/>
      </c>
      <c r="M37" s="5" t="str">
        <f>'2. Post-restoration Likelihood'!$C$46</f>
        <v>VERY LOW</v>
      </c>
      <c r="N37" s="154" t="str">
        <f t="shared" si="2"/>
        <v>Not yet calculated</v>
      </c>
      <c r="O37" s="5"/>
      <c r="P37" s="5"/>
      <c r="Q37" s="5"/>
      <c r="R37" s="5"/>
    </row>
    <row r="38" spans="1:20">
      <c r="A38" s="4" t="s">
        <v>200</v>
      </c>
      <c r="B38" s="4"/>
      <c r="C38" s="4"/>
      <c r="D38" s="4"/>
      <c r="E38" s="4"/>
      <c r="F38" s="4"/>
      <c r="G38" s="4"/>
      <c r="H38" s="4"/>
      <c r="I38" s="4"/>
      <c r="J38" s="146"/>
      <c r="L38" s="5" t="str">
        <f>IF(J38="YES",VLOOKUP(A38,'Drop Down Options'!$Y$41:$Z$45,2,FALSE),"")</f>
        <v/>
      </c>
      <c r="M38" s="5" t="str">
        <f>'2. Post-restoration Likelihood'!$C$46</f>
        <v>VERY LOW</v>
      </c>
      <c r="N38" s="154" t="str">
        <f t="shared" si="2"/>
        <v>Not yet calculated</v>
      </c>
      <c r="O38" s="5"/>
      <c r="P38" s="5"/>
      <c r="Q38" s="5"/>
      <c r="R38" s="5"/>
    </row>
    <row r="39" spans="1:20">
      <c r="A39" s="4" t="s">
        <v>345</v>
      </c>
      <c r="B39" s="4"/>
      <c r="C39" s="4"/>
      <c r="D39" s="4"/>
      <c r="E39" s="4"/>
      <c r="F39" s="4"/>
      <c r="G39" s="4"/>
      <c r="H39" s="4"/>
      <c r="I39" s="4"/>
      <c r="J39" s="146"/>
      <c r="L39" s="5" t="str">
        <f>IF(J39="YES",VLOOKUP(A39,'Drop Down Options'!$Y$41:$Z$46,2,FALSE),"")</f>
        <v/>
      </c>
      <c r="M39" s="5" t="str">
        <f>'2. Post-restoration Likelihood'!$C$46</f>
        <v>VERY LOW</v>
      </c>
      <c r="N39" s="154" t="str">
        <f t="shared" si="2"/>
        <v>Not yet calculated</v>
      </c>
      <c r="O39" s="2"/>
      <c r="P39" s="5"/>
      <c r="Q39" s="5"/>
      <c r="R39" s="5"/>
    </row>
    <row r="40" spans="1:20">
      <c r="A40" s="4"/>
      <c r="B40" s="4"/>
      <c r="C40" s="4"/>
      <c r="D40" s="4"/>
      <c r="E40" s="4"/>
      <c r="F40" s="4"/>
      <c r="G40" s="4"/>
      <c r="H40" s="4"/>
      <c r="I40" s="4"/>
      <c r="J40" s="5"/>
      <c r="L40" s="5"/>
      <c r="M40" s="5"/>
      <c r="N40" s="5"/>
      <c r="O40" s="5"/>
      <c r="P40" s="5"/>
      <c r="Q40" s="5"/>
      <c r="R40" s="5"/>
    </row>
    <row r="41" spans="1:20">
      <c r="A41" s="7" t="s">
        <v>226</v>
      </c>
      <c r="B41" s="4"/>
      <c r="C41" s="4"/>
      <c r="D41" s="4"/>
      <c r="E41" s="4"/>
      <c r="F41" s="4"/>
      <c r="G41" s="4"/>
      <c r="H41" s="4"/>
      <c r="I41" s="4"/>
      <c r="J41" s="5"/>
      <c r="L41" s="5"/>
      <c r="M41" s="5"/>
      <c r="N41" s="5"/>
      <c r="O41" s="5"/>
      <c r="P41" s="5"/>
      <c r="Q41" s="5"/>
      <c r="R41" s="5"/>
    </row>
    <row r="42" spans="1:20">
      <c r="A42" s="4" t="s">
        <v>218</v>
      </c>
      <c r="B42" s="4"/>
      <c r="C42" s="4"/>
      <c r="D42" s="4"/>
      <c r="E42" s="4"/>
      <c r="F42" s="4"/>
      <c r="G42" s="4"/>
      <c r="H42" s="4"/>
      <c r="I42" s="4"/>
      <c r="J42" s="146"/>
      <c r="L42" s="5" t="str">
        <f>IF(J42="YES",VLOOKUP(A42,'Drop Down Options'!$Y$50:$Z$51,2,FALSE),"")</f>
        <v/>
      </c>
      <c r="M42" s="5" t="str">
        <f>'2. Post-restoration Likelihood'!$C$46</f>
        <v>VERY LOW</v>
      </c>
      <c r="N42" s="154" t="str">
        <f t="shared" ref="N42:N43" si="3">IF(J42="","Not yet calculated",IF(AND(M42="VERY LOW",L42="VERY LOW"),"NEGLIGIBLE",IF(AND(M42="VERY LOW",L42="LOW"),"NEGLIGIBLE",IF(AND(M42="VERY LOW",L42="MODERATE"),"NEGLIGIBLE",IF(AND(M42="VERY LOW",L42="HIGH"),"NEGLIGIBLE",IF(AND(M42="VERY LOW",L42="VERY HIGH"),"LOW",IF(AND(M42="LOW",L42="VERY LOW"),"NEGLIGIBLE",IF(AND(M42="LOW",L42="LOW"),"NEGLIGIBLE",IF(AND(M42="LOW",L42="MODERATE"),"LOW",IF(AND(M42="LOW",L42="HIGH"),"LOW",IF(AND(M42="LOW",L42="VERY HIGH"),"LOW",IF(AND(M42="MODERATE",L42="VERY LOW"),"NEGLIGIBLE",IF(AND(M42="MODERATE",L42="LOW"),"LOW",IF(AND(M42="MODERATE",L42="MODERATE"),"LOW",IF(AND(M42="MODERATE",L42="HIGH"),"MEDIUM",IF(AND(M42="MODERATE",L42="VERY HIGH"),"MEDIUM",IF(AND(M42="HIGH",L42="VERY LOW"),"NEGLIGIBLE",IF(AND(M42="HIGH",L42="LOW"),"LOW",IF(AND(M42="HIGH",L42="MODERATE"),"MEDIUM",IF(AND(M42="HIGH",L42="HIGH"),"MEDIUM",IF(AND(M42="HIGH",L42="VERY HIGH"),"HIGH",IF(AND(M42="VERY HIGH",L42="VERY LOW"),"LOW",IF(AND(M42="VERY HIGH",L42="LOW"),"LOW",IF(AND(M42="VERY HIGH",L42="MODERATE"),"MEDIUM",IF(AND(M42="VERY HIGH",L42="HIGH"),"HIGH",IF(AND(M42="VERY HIGH",L42="VERY HIGH"),"HIGH","Not applicable"))))))))))))))))))))))))))</f>
        <v>Not yet calculated</v>
      </c>
      <c r="O42" s="5"/>
      <c r="P42" s="5"/>
      <c r="Q42" s="5"/>
      <c r="R42" s="5"/>
    </row>
    <row r="43" spans="1:20">
      <c r="A43" s="4" t="s">
        <v>219</v>
      </c>
      <c r="B43" s="4"/>
      <c r="C43" s="4"/>
      <c r="D43" s="4"/>
      <c r="E43" s="4"/>
      <c r="F43" s="4"/>
      <c r="G43" s="4"/>
      <c r="H43" s="4"/>
      <c r="I43" s="4"/>
      <c r="J43" s="146"/>
      <c r="L43" s="5" t="str">
        <f>IF(J43="YES",VLOOKUP(A43,'Drop Down Options'!$Y$50:$Z$51,2,FALSE),"")</f>
        <v/>
      </c>
      <c r="M43" s="5" t="str">
        <f>'2. Post-restoration Likelihood'!$C$46</f>
        <v>VERY LOW</v>
      </c>
      <c r="N43" s="154" t="str">
        <f t="shared" si="3"/>
        <v>Not yet calculated</v>
      </c>
      <c r="O43" s="5"/>
      <c r="P43" s="5"/>
      <c r="Q43" s="4"/>
      <c r="R43" s="4"/>
    </row>
    <row r="44" spans="1:20">
      <c r="A44" s="4"/>
      <c r="B44" s="4"/>
      <c r="C44" s="4"/>
      <c r="D44" s="4"/>
      <c r="E44" s="4"/>
      <c r="F44" s="4"/>
      <c r="G44" s="4"/>
      <c r="H44" s="4"/>
      <c r="I44" s="4"/>
      <c r="J44" s="5"/>
      <c r="L44" s="5"/>
      <c r="M44" s="5"/>
      <c r="N44" s="5"/>
      <c r="O44" s="5"/>
      <c r="P44" s="4"/>
      <c r="Q44" s="4"/>
      <c r="R44" s="4"/>
    </row>
    <row r="45" spans="1:20">
      <c r="A45" s="4" t="s">
        <v>320</v>
      </c>
      <c r="B45" s="4"/>
      <c r="C45" s="4"/>
      <c r="D45" s="4"/>
      <c r="E45" s="4"/>
      <c r="F45" s="4"/>
      <c r="G45" s="4"/>
      <c r="H45" s="4"/>
      <c r="I45" s="4"/>
      <c r="J45" s="5"/>
      <c r="L45" s="5"/>
      <c r="M45" s="5"/>
      <c r="N45" s="154" t="str">
        <f>IF(COUNTIF($N$7:$N$43,"Not yet calculated")&gt;0,"Please answer all questions",IF(COUNTIF($N$7:$N$43,"HIGH")&gt;0,"HIGH",IF(COUNTIF($N$7:$N$43,"MEDIUM")&gt;0,"MEDIUM",IF(COUNTIF($N$7:$N$43,"LOW")&gt;0,"LOW","NEGLIGIBLE"))))</f>
        <v>Please answer all questions</v>
      </c>
      <c r="O45" s="4"/>
      <c r="P45" s="4"/>
      <c r="Q45" s="4"/>
      <c r="R45" s="4"/>
    </row>
    <row r="46" spans="1:20">
      <c r="A46" s="4"/>
      <c r="B46" s="4"/>
      <c r="C46" s="4"/>
      <c r="D46" s="4"/>
      <c r="E46" s="4"/>
      <c r="F46" s="4"/>
      <c r="G46" s="4"/>
      <c r="H46" s="4"/>
      <c r="I46" s="4"/>
      <c r="J46" s="5"/>
      <c r="L46" s="5"/>
      <c r="M46" s="5"/>
      <c r="N46" s="4"/>
      <c r="O46" s="4"/>
      <c r="P46" s="4"/>
      <c r="Q46" s="4"/>
      <c r="R46" s="4"/>
    </row>
    <row r="47" spans="1:20">
      <c r="A47" s="84" t="str">
        <f>IF(N45="Please answer all questions","",VLOOKUP(N45,'Drop Down Options'!X61:Y64,2,FALSE))</f>
        <v/>
      </c>
      <c r="B47" s="18"/>
      <c r="C47" s="18"/>
      <c r="D47" s="18"/>
      <c r="E47" s="18"/>
      <c r="F47" s="18"/>
      <c r="G47" s="18"/>
      <c r="H47" s="18"/>
      <c r="I47" s="18"/>
      <c r="J47" s="17"/>
      <c r="K47" s="18"/>
      <c r="L47" s="5"/>
      <c r="M47" s="5"/>
      <c r="N47" s="4"/>
      <c r="O47" s="4"/>
      <c r="P47" s="4"/>
      <c r="Q47" s="4"/>
      <c r="R47" s="4"/>
    </row>
    <row r="48" spans="1:20" ht="15" customHeight="1">
      <c r="A48" s="18"/>
      <c r="B48" s="18"/>
      <c r="C48" s="18"/>
      <c r="D48" s="18"/>
      <c r="E48" s="18"/>
      <c r="F48" s="18"/>
      <c r="G48" s="18"/>
      <c r="H48" s="18"/>
      <c r="I48" s="18"/>
      <c r="J48" s="17"/>
      <c r="K48" s="18"/>
      <c r="L48" s="5"/>
      <c r="M48" s="5"/>
      <c r="N48" s="4"/>
      <c r="O48" s="81"/>
      <c r="P48" s="4"/>
      <c r="Q48" s="4"/>
      <c r="R48" s="4"/>
    </row>
    <row r="49" spans="1:18" ht="15" customHeight="1">
      <c r="A49" s="172"/>
      <c r="B49" s="172"/>
      <c r="C49" s="172"/>
      <c r="D49" s="172"/>
      <c r="E49" s="172"/>
      <c r="F49" s="172"/>
      <c r="G49" s="172"/>
      <c r="H49" s="172"/>
      <c r="I49" s="172"/>
      <c r="J49" s="172"/>
      <c r="K49" s="172"/>
      <c r="L49" s="172"/>
      <c r="M49" s="172"/>
      <c r="N49" s="172"/>
      <c r="O49" s="172"/>
      <c r="P49" s="4"/>
      <c r="Q49" s="4"/>
      <c r="R49" s="4"/>
    </row>
    <row r="50" spans="1:18">
      <c r="A50" s="172"/>
      <c r="B50" s="172"/>
      <c r="C50" s="172"/>
      <c r="D50" s="172"/>
      <c r="E50" s="172"/>
      <c r="F50" s="172"/>
      <c r="G50" s="172"/>
      <c r="H50" s="172"/>
      <c r="I50" s="172"/>
      <c r="J50" s="172"/>
      <c r="K50" s="172"/>
      <c r="L50" s="172"/>
      <c r="M50" s="172"/>
      <c r="N50" s="172"/>
      <c r="O50" s="172"/>
      <c r="P50" s="4"/>
      <c r="Q50" s="4"/>
      <c r="R50" s="4"/>
    </row>
    <row r="51" spans="1:18">
      <c r="A51" s="81"/>
      <c r="B51" s="81"/>
      <c r="C51" s="81"/>
      <c r="D51" s="81"/>
      <c r="E51" s="81"/>
      <c r="F51" s="81"/>
      <c r="G51" s="81"/>
      <c r="H51" s="81"/>
      <c r="I51" s="81"/>
      <c r="J51" s="81"/>
      <c r="K51" s="81"/>
      <c r="L51" s="81"/>
      <c r="M51" s="81"/>
      <c r="N51" s="81"/>
      <c r="O51" s="4"/>
      <c r="P51" s="4"/>
      <c r="Q51" s="4"/>
      <c r="R51" s="4"/>
    </row>
    <row r="52" spans="1:18">
      <c r="A52" s="4"/>
      <c r="B52" s="4"/>
      <c r="C52" s="4"/>
      <c r="D52" s="4"/>
      <c r="E52" s="4"/>
      <c r="F52" s="4"/>
      <c r="G52" s="4"/>
      <c r="H52" s="4"/>
      <c r="I52" s="4"/>
      <c r="J52" s="5"/>
      <c r="L52" s="5"/>
      <c r="M52" s="5"/>
      <c r="N52" s="4"/>
      <c r="O52" s="4"/>
      <c r="P52" s="4"/>
      <c r="Q52" s="4"/>
      <c r="R52" s="4"/>
    </row>
    <row r="53" spans="1:18">
      <c r="A53" s="4"/>
      <c r="B53" s="4"/>
      <c r="C53" s="4"/>
      <c r="D53" s="4"/>
      <c r="E53" s="4"/>
      <c r="F53" s="4"/>
      <c r="G53" s="4"/>
      <c r="H53" s="4"/>
      <c r="I53" s="4"/>
      <c r="J53" s="5"/>
      <c r="L53" s="5"/>
      <c r="M53" s="5"/>
      <c r="N53" s="4"/>
      <c r="O53" s="4"/>
      <c r="P53" s="4"/>
      <c r="Q53" s="4"/>
      <c r="R53" s="4"/>
    </row>
    <row r="54" spans="1:18">
      <c r="A54" s="4"/>
      <c r="B54" s="4"/>
      <c r="C54" s="4"/>
      <c r="D54" s="4"/>
      <c r="E54" s="4"/>
      <c r="F54" s="4"/>
      <c r="G54" s="4"/>
      <c r="H54" s="4"/>
      <c r="I54" s="4"/>
      <c r="J54" s="5"/>
      <c r="L54" s="5"/>
      <c r="M54" s="5"/>
      <c r="N54" s="4"/>
      <c r="O54" s="4"/>
      <c r="P54" s="4"/>
      <c r="Q54" s="4"/>
      <c r="R54" s="4"/>
    </row>
    <row r="55" spans="1:18">
      <c r="A55" s="4"/>
      <c r="B55" s="4"/>
      <c r="C55" s="4"/>
      <c r="D55" s="4"/>
      <c r="E55" s="4"/>
      <c r="F55" s="4"/>
      <c r="G55" s="4"/>
      <c r="H55" s="4"/>
      <c r="I55" s="4"/>
      <c r="J55" s="5"/>
      <c r="L55" s="5"/>
      <c r="M55" s="5"/>
      <c r="N55" s="4"/>
      <c r="O55" s="4"/>
      <c r="P55" s="4"/>
      <c r="Q55" s="4"/>
      <c r="R55" s="4"/>
    </row>
    <row r="56" spans="1:18">
      <c r="A56" s="4"/>
      <c r="B56" s="4"/>
      <c r="C56" s="4"/>
      <c r="D56" s="4"/>
      <c r="E56" s="4"/>
      <c r="F56" s="4"/>
      <c r="G56" s="4"/>
      <c r="H56" s="4"/>
      <c r="I56" s="4"/>
      <c r="J56" s="5"/>
      <c r="L56" s="5"/>
      <c r="M56" s="5"/>
      <c r="N56" s="4"/>
      <c r="O56" s="4"/>
      <c r="P56" s="4"/>
      <c r="Q56" s="4"/>
      <c r="R56" s="4"/>
    </row>
    <row r="57" spans="1:18">
      <c r="A57" s="4"/>
      <c r="B57" s="4"/>
      <c r="C57" s="4"/>
      <c r="D57" s="4"/>
      <c r="E57" s="4"/>
      <c r="F57" s="4"/>
      <c r="G57" s="4"/>
      <c r="H57" s="4"/>
      <c r="I57" s="4"/>
      <c r="J57" s="5"/>
      <c r="L57" s="5"/>
      <c r="M57" s="5"/>
      <c r="N57" s="4"/>
      <c r="O57" s="4"/>
      <c r="P57" s="4"/>
      <c r="Q57" s="4"/>
      <c r="R57" s="4"/>
    </row>
    <row r="58" spans="1:18">
      <c r="A58" s="4"/>
      <c r="B58" s="4"/>
      <c r="C58" s="4"/>
      <c r="D58" s="4"/>
      <c r="E58" s="4"/>
      <c r="F58" s="4"/>
      <c r="G58" s="4"/>
      <c r="H58" s="4"/>
      <c r="I58" s="4"/>
      <c r="J58" s="5"/>
      <c r="L58" s="5"/>
      <c r="M58" s="5"/>
      <c r="N58" s="4"/>
      <c r="O58" s="4"/>
      <c r="P58" s="4"/>
      <c r="Q58" s="4"/>
      <c r="R58" s="4"/>
    </row>
    <row r="59" spans="1:18">
      <c r="A59" s="4"/>
      <c r="B59" s="4"/>
      <c r="C59" s="4"/>
      <c r="D59" s="4"/>
      <c r="E59" s="4"/>
      <c r="F59" s="4"/>
      <c r="G59" s="4"/>
      <c r="H59" s="4"/>
      <c r="I59" s="4"/>
      <c r="J59" s="5"/>
      <c r="L59" s="5"/>
      <c r="M59" s="5"/>
      <c r="N59" s="4"/>
      <c r="O59" s="4"/>
      <c r="P59" s="4"/>
      <c r="Q59" s="4"/>
      <c r="R59" s="4"/>
    </row>
    <row r="60" spans="1:18">
      <c r="A60" s="4"/>
      <c r="B60" s="4"/>
      <c r="C60" s="4"/>
      <c r="D60" s="4"/>
      <c r="E60" s="4"/>
      <c r="F60" s="4"/>
      <c r="G60" s="4"/>
      <c r="H60" s="4"/>
      <c r="I60" s="4"/>
      <c r="J60" s="5"/>
      <c r="L60" s="5"/>
      <c r="M60" s="5"/>
      <c r="N60" s="4"/>
      <c r="O60" s="4"/>
      <c r="P60" s="4"/>
      <c r="Q60" s="4"/>
      <c r="R60" s="4"/>
    </row>
    <row r="61" spans="1:18">
      <c r="A61" s="4"/>
      <c r="B61" s="4"/>
      <c r="C61" s="4"/>
      <c r="D61" s="4"/>
      <c r="E61" s="4"/>
      <c r="F61" s="4"/>
      <c r="G61" s="4"/>
      <c r="H61" s="4"/>
      <c r="I61" s="4"/>
      <c r="J61" s="5"/>
      <c r="L61" s="5"/>
      <c r="M61" s="5"/>
      <c r="N61" s="4"/>
      <c r="O61" s="4"/>
      <c r="P61" s="4"/>
      <c r="Q61" s="4"/>
      <c r="R61" s="4"/>
    </row>
    <row r="62" spans="1:18" s="4" customFormat="1">
      <c r="J62" s="5"/>
      <c r="L62" s="5"/>
      <c r="M62" s="5"/>
    </row>
    <row r="63" spans="1:18" s="4" customFormat="1">
      <c r="J63" s="5"/>
      <c r="L63" s="5"/>
      <c r="M63" s="5"/>
    </row>
    <row r="64" spans="1:18" s="4" customFormat="1">
      <c r="J64" s="5"/>
      <c r="L64" s="5"/>
      <c r="M64" s="5"/>
    </row>
    <row r="65" spans="10:13" s="4" customFormat="1">
      <c r="J65" s="5"/>
      <c r="L65" s="5"/>
      <c r="M65" s="5"/>
    </row>
    <row r="66" spans="10:13" s="4" customFormat="1">
      <c r="J66" s="5"/>
      <c r="L66" s="5"/>
      <c r="M66" s="5"/>
    </row>
    <row r="67" spans="10:13" s="4" customFormat="1">
      <c r="J67" s="5"/>
      <c r="L67" s="5"/>
      <c r="M67" s="5"/>
    </row>
    <row r="68" spans="10:13" s="4" customFormat="1">
      <c r="J68" s="5"/>
      <c r="L68" s="5"/>
      <c r="M68" s="5"/>
    </row>
    <row r="69" spans="10:13" s="4" customFormat="1">
      <c r="J69" s="5"/>
      <c r="L69" s="5"/>
      <c r="M69" s="5"/>
    </row>
    <row r="70" spans="10:13" s="4" customFormat="1">
      <c r="J70" s="5"/>
      <c r="L70" s="5"/>
      <c r="M70" s="5"/>
    </row>
    <row r="71" spans="10:13" s="4" customFormat="1">
      <c r="J71" s="5"/>
      <c r="L71" s="5"/>
      <c r="M71" s="5"/>
    </row>
    <row r="72" spans="10:13" s="4" customFormat="1">
      <c r="J72" s="5"/>
      <c r="L72" s="5"/>
      <c r="M72" s="5"/>
    </row>
    <row r="73" spans="10:13" s="4" customFormat="1">
      <c r="J73" s="5"/>
      <c r="L73" s="5"/>
      <c r="M73" s="5"/>
    </row>
    <row r="74" spans="10:13" s="4" customFormat="1">
      <c r="J74" s="5"/>
      <c r="L74" s="5"/>
      <c r="M74" s="5"/>
    </row>
    <row r="75" spans="10:13" s="4" customFormat="1">
      <c r="J75" s="5"/>
      <c r="L75" s="5"/>
      <c r="M75" s="5"/>
    </row>
    <row r="76" spans="10:13" s="4" customFormat="1">
      <c r="J76" s="5"/>
      <c r="L76" s="5"/>
      <c r="M76" s="5"/>
    </row>
    <row r="77" spans="10:13" s="4" customFormat="1">
      <c r="J77" s="5"/>
      <c r="L77" s="5"/>
      <c r="M77" s="5"/>
    </row>
    <row r="78" spans="10:13" s="4" customFormat="1">
      <c r="J78" s="5"/>
      <c r="L78" s="5"/>
      <c r="M78" s="5"/>
    </row>
    <row r="79" spans="10:13" s="4" customFormat="1">
      <c r="J79" s="5"/>
      <c r="L79" s="5"/>
      <c r="M79" s="5"/>
    </row>
    <row r="80" spans="10:13" s="4" customFormat="1">
      <c r="J80" s="5"/>
      <c r="L80" s="5"/>
      <c r="M80" s="5"/>
    </row>
    <row r="81" spans="10:13" s="4" customFormat="1">
      <c r="J81" s="5"/>
      <c r="L81" s="5"/>
      <c r="M81" s="5"/>
    </row>
    <row r="82" spans="10:13" s="4" customFormat="1">
      <c r="J82" s="5"/>
      <c r="L82" s="5"/>
      <c r="M82" s="5"/>
    </row>
    <row r="83" spans="10:13" s="4" customFormat="1">
      <c r="J83" s="5"/>
      <c r="L83" s="5"/>
      <c r="M83" s="5"/>
    </row>
    <row r="84" spans="10:13" s="4" customFormat="1">
      <c r="J84" s="5"/>
      <c r="L84" s="5"/>
      <c r="M84" s="5"/>
    </row>
    <row r="85" spans="10:13" s="4" customFormat="1">
      <c r="J85" s="5"/>
      <c r="L85" s="5"/>
      <c r="M85" s="5"/>
    </row>
    <row r="86" spans="10:13" s="4" customFormat="1">
      <c r="J86" s="5"/>
      <c r="L86" s="5"/>
      <c r="M86" s="5"/>
    </row>
    <row r="87" spans="10:13" s="4" customFormat="1">
      <c r="J87" s="5"/>
      <c r="L87" s="5"/>
      <c r="M87" s="5"/>
    </row>
    <row r="88" spans="10:13" s="4" customFormat="1">
      <c r="J88" s="5"/>
      <c r="L88" s="5"/>
      <c r="M88" s="5"/>
    </row>
    <row r="89" spans="10:13" s="4" customFormat="1">
      <c r="J89" s="5"/>
      <c r="L89" s="5"/>
      <c r="M89" s="5"/>
    </row>
    <row r="90" spans="10:13" s="4" customFormat="1">
      <c r="J90" s="5"/>
      <c r="L90" s="5"/>
      <c r="M90" s="5"/>
    </row>
    <row r="91" spans="10:13" s="4" customFormat="1">
      <c r="J91" s="5"/>
      <c r="L91" s="5"/>
      <c r="M91" s="5"/>
    </row>
    <row r="92" spans="10:13" s="4" customFormat="1">
      <c r="J92" s="5"/>
      <c r="L92" s="5"/>
      <c r="M92" s="5"/>
    </row>
    <row r="93" spans="10:13" s="4" customFormat="1">
      <c r="J93" s="5"/>
      <c r="L93" s="5"/>
      <c r="M93" s="5"/>
    </row>
    <row r="94" spans="10:13" s="4" customFormat="1">
      <c r="J94" s="5"/>
      <c r="L94" s="5"/>
      <c r="M94" s="5"/>
    </row>
    <row r="95" spans="10:13" s="4" customFormat="1">
      <c r="J95" s="5"/>
      <c r="L95" s="5"/>
      <c r="M95" s="5"/>
    </row>
    <row r="96" spans="10:13" s="4" customFormat="1">
      <c r="J96" s="5"/>
      <c r="L96" s="5"/>
      <c r="M96" s="5"/>
    </row>
    <row r="97" spans="10:13" s="4" customFormat="1">
      <c r="J97" s="5"/>
      <c r="L97" s="5"/>
      <c r="M97" s="5"/>
    </row>
    <row r="98" spans="10:13" s="4" customFormat="1">
      <c r="J98" s="5"/>
      <c r="L98" s="5"/>
      <c r="M98" s="5"/>
    </row>
    <row r="99" spans="10:13" s="4" customFormat="1">
      <c r="J99" s="5"/>
      <c r="L99" s="5"/>
      <c r="M99" s="5"/>
    </row>
    <row r="100" spans="10:13" s="4" customFormat="1">
      <c r="J100" s="5"/>
      <c r="L100" s="5"/>
      <c r="M100" s="5"/>
    </row>
    <row r="101" spans="10:13" s="4" customFormat="1">
      <c r="J101" s="5"/>
      <c r="L101" s="5"/>
      <c r="M101" s="5"/>
    </row>
    <row r="102" spans="10:13" s="4" customFormat="1">
      <c r="J102" s="5"/>
      <c r="L102" s="5"/>
      <c r="M102" s="5"/>
    </row>
    <row r="103" spans="10:13" s="4" customFormat="1">
      <c r="J103" s="5"/>
      <c r="L103" s="5"/>
      <c r="M103" s="5"/>
    </row>
    <row r="104" spans="10:13" s="4" customFormat="1">
      <c r="J104" s="5"/>
      <c r="L104" s="5"/>
      <c r="M104" s="5"/>
    </row>
    <row r="105" spans="10:13" s="4" customFormat="1">
      <c r="J105" s="5"/>
      <c r="L105" s="5"/>
      <c r="M105" s="5"/>
    </row>
    <row r="106" spans="10:13" s="4" customFormat="1">
      <c r="J106" s="5"/>
      <c r="L106" s="5"/>
      <c r="M106" s="5"/>
    </row>
    <row r="107" spans="10:13" s="4" customFormat="1">
      <c r="J107" s="5"/>
      <c r="L107" s="5"/>
      <c r="M107" s="5"/>
    </row>
    <row r="108" spans="10:13" s="4" customFormat="1">
      <c r="J108" s="5"/>
      <c r="L108" s="5"/>
      <c r="M108" s="5"/>
    </row>
    <row r="109" spans="10:13" s="4" customFormat="1">
      <c r="J109" s="5"/>
      <c r="L109" s="5"/>
      <c r="M109" s="5"/>
    </row>
    <row r="110" spans="10:13" s="4" customFormat="1">
      <c r="J110" s="5"/>
      <c r="L110" s="5"/>
      <c r="M110" s="5"/>
    </row>
    <row r="111" spans="10:13" s="4" customFormat="1">
      <c r="J111" s="5"/>
      <c r="L111" s="5"/>
      <c r="M111" s="5"/>
    </row>
    <row r="112" spans="10:13" s="4" customFormat="1">
      <c r="J112" s="5"/>
      <c r="L112" s="5"/>
      <c r="M112" s="5"/>
    </row>
    <row r="113" spans="10:13" s="4" customFormat="1">
      <c r="J113" s="5"/>
      <c r="L113" s="5"/>
      <c r="M113" s="5"/>
    </row>
    <row r="114" spans="10:13" s="4" customFormat="1">
      <c r="J114" s="5"/>
      <c r="L114" s="5"/>
      <c r="M114" s="5"/>
    </row>
    <row r="115" spans="10:13" s="4" customFormat="1">
      <c r="J115" s="5"/>
      <c r="L115" s="5"/>
      <c r="M115" s="5"/>
    </row>
    <row r="116" spans="10:13" s="4" customFormat="1">
      <c r="J116" s="5"/>
      <c r="L116" s="5"/>
      <c r="M116" s="5"/>
    </row>
    <row r="117" spans="10:13" s="4" customFormat="1">
      <c r="J117" s="5"/>
      <c r="L117" s="5"/>
      <c r="M117" s="5"/>
    </row>
    <row r="118" spans="10:13" s="4" customFormat="1">
      <c r="J118" s="5"/>
      <c r="L118" s="5"/>
      <c r="M118" s="5"/>
    </row>
    <row r="119" spans="10:13" s="4" customFormat="1">
      <c r="J119" s="5"/>
      <c r="L119" s="5"/>
      <c r="M119" s="5"/>
    </row>
    <row r="120" spans="10:13" s="4" customFormat="1">
      <c r="J120" s="5"/>
      <c r="L120" s="5"/>
      <c r="M120" s="5"/>
    </row>
    <row r="121" spans="10:13" s="4" customFormat="1">
      <c r="J121" s="5"/>
      <c r="L121" s="5"/>
      <c r="M121" s="5"/>
    </row>
    <row r="122" spans="10:13" s="4" customFormat="1">
      <c r="J122" s="5"/>
      <c r="L122" s="5"/>
      <c r="M122" s="5"/>
    </row>
    <row r="123" spans="10:13" s="4" customFormat="1">
      <c r="J123" s="5"/>
      <c r="L123" s="5"/>
      <c r="M123" s="5"/>
    </row>
    <row r="124" spans="10:13" s="4" customFormat="1">
      <c r="J124" s="5"/>
      <c r="L124" s="5"/>
      <c r="M124" s="5"/>
    </row>
    <row r="125" spans="10:13" s="4" customFormat="1">
      <c r="J125" s="5"/>
      <c r="L125" s="5"/>
      <c r="M125" s="5"/>
    </row>
    <row r="126" spans="10:13" s="4" customFormat="1">
      <c r="J126" s="5"/>
      <c r="L126" s="5"/>
      <c r="M126" s="5"/>
    </row>
    <row r="127" spans="10:13" s="4" customFormat="1">
      <c r="J127" s="5"/>
      <c r="L127" s="5"/>
      <c r="M127" s="5"/>
    </row>
    <row r="128" spans="10:13" customFormat="1">
      <c r="J128" s="2"/>
      <c r="L128" s="2"/>
      <c r="M128" s="2"/>
    </row>
    <row r="129" spans="10:13" customFormat="1">
      <c r="J129" s="2"/>
      <c r="L129" s="2"/>
      <c r="M129" s="2"/>
    </row>
    <row r="130" spans="10:13" customFormat="1">
      <c r="J130" s="2"/>
      <c r="L130" s="2"/>
      <c r="M130" s="2"/>
    </row>
    <row r="131" spans="10:13" customFormat="1">
      <c r="J131" s="2"/>
      <c r="L131" s="2"/>
      <c r="M131" s="2"/>
    </row>
    <row r="132" spans="10:13" customFormat="1">
      <c r="J132" s="2"/>
      <c r="L132" s="2"/>
      <c r="M132" s="2"/>
    </row>
    <row r="133" spans="10:13" customFormat="1">
      <c r="J133" s="2"/>
      <c r="L133" s="2"/>
      <c r="M133" s="2"/>
    </row>
  </sheetData>
  <sheetProtection algorithmName="SHA-512" hashValue="RbwptIKUm41YVSXaBJQnj830y8O6AIfDo/WLpGxO9jSRfGBjfwnbtyMnwc7Iml1JPgHwXW6smwVzxBzy7FfQpQ==" saltValue="AwBJe2IcIXl0KCB21x7luQ==" spinCount="100000" sheet="1" objects="1" scenarios="1"/>
  <mergeCells count="8">
    <mergeCell ref="A49:O50"/>
    <mergeCell ref="A21:I21"/>
    <mergeCell ref="A22:I22"/>
    <mergeCell ref="A29:I29"/>
    <mergeCell ref="A10:I11"/>
    <mergeCell ref="A14:I14"/>
    <mergeCell ref="A15:I15"/>
    <mergeCell ref="A16:I17"/>
  </mergeCells>
  <conditionalFormatting sqref="K7:K9">
    <cfRule type="expression" dxfId="46" priority="133">
      <formula>$J$4="NO"</formula>
    </cfRule>
  </conditionalFormatting>
  <conditionalFormatting sqref="K11">
    <cfRule type="expression" dxfId="45" priority="141">
      <formula>$J$4="NO"</formula>
    </cfRule>
  </conditionalFormatting>
  <conditionalFormatting sqref="K15">
    <cfRule type="expression" dxfId="44" priority="57">
      <formula>$J$4="NO"</formula>
    </cfRule>
  </conditionalFormatting>
  <conditionalFormatting sqref="K20">
    <cfRule type="expression" dxfId="43" priority="48">
      <formula>$J$4="NO"</formula>
    </cfRule>
  </conditionalFormatting>
  <conditionalFormatting sqref="K28">
    <cfRule type="expression" dxfId="42" priority="31">
      <formula>$J$4="NO"</formula>
    </cfRule>
  </conditionalFormatting>
  <conditionalFormatting sqref="N7:N11 N14:N16 N45">
    <cfRule type="cellIs" dxfId="41" priority="110" operator="equal">
      <formula>"HIGH"</formula>
    </cfRule>
    <cfRule type="cellIs" dxfId="40" priority="111" operator="equal">
      <formula>"Please answer all questions"</formula>
    </cfRule>
    <cfRule type="cellIs" dxfId="39" priority="112" operator="equal">
      <formula>"MEDIUM"</formula>
    </cfRule>
    <cfRule type="cellIs" dxfId="38" priority="113" operator="equal">
      <formula>"LOW"</formula>
    </cfRule>
  </conditionalFormatting>
  <conditionalFormatting sqref="N7:N11">
    <cfRule type="cellIs" dxfId="37" priority="107" operator="equal">
      <formula>"NEGLIGIBLE"</formula>
    </cfRule>
  </conditionalFormatting>
  <conditionalFormatting sqref="N14:N16">
    <cfRule type="cellIs" dxfId="36" priority="54" operator="equal">
      <formula>"NEGLIGIBLE"</formula>
    </cfRule>
  </conditionalFormatting>
  <conditionalFormatting sqref="N20:N25">
    <cfRule type="cellIs" dxfId="35" priority="37" operator="equal">
      <formula>"NEGLIGIBLE"</formula>
    </cfRule>
    <cfRule type="cellIs" dxfId="34" priority="41" operator="equal">
      <formula>"HIGH"</formula>
    </cfRule>
    <cfRule type="cellIs" dxfId="33" priority="42" operator="equal">
      <formula>"LOW / NEGLIGIBLE"</formula>
    </cfRule>
    <cfRule type="cellIs" dxfId="32" priority="43" operator="equal">
      <formula>"MEDIUM"</formula>
    </cfRule>
    <cfRule type="cellIs" dxfId="31" priority="44" operator="equal">
      <formula>"LOW"</formula>
    </cfRule>
  </conditionalFormatting>
  <conditionalFormatting sqref="N28:N31">
    <cfRule type="cellIs" dxfId="30" priority="20" operator="equal">
      <formula>"NEGLIGIBLE"</formula>
    </cfRule>
    <cfRule type="cellIs" dxfId="29" priority="24" operator="equal">
      <formula>"HIGH"</formula>
    </cfRule>
    <cfRule type="cellIs" dxfId="28" priority="25" operator="equal">
      <formula>"LOW / NEGLIGIBLE"</formula>
    </cfRule>
    <cfRule type="cellIs" dxfId="27" priority="26" operator="equal">
      <formula>"MEDIUM"</formula>
    </cfRule>
    <cfRule type="cellIs" dxfId="26" priority="27" operator="equal">
      <formula>"LOW"</formula>
    </cfRule>
  </conditionalFormatting>
  <conditionalFormatting sqref="N34:N39">
    <cfRule type="cellIs" dxfId="25" priority="1" operator="equal">
      <formula>"HIGH"</formula>
    </cfRule>
    <cfRule type="cellIs" dxfId="24" priority="2" operator="equal">
      <formula>"LOW / NEGLIGIBLE"</formula>
    </cfRule>
    <cfRule type="cellIs" dxfId="23" priority="3" operator="equal">
      <formula>"MEDIUM"</formula>
    </cfRule>
    <cfRule type="cellIs" dxfId="22" priority="4" operator="equal">
      <formula>"LOW"</formula>
    </cfRule>
    <cfRule type="cellIs" dxfId="21" priority="5" operator="equal">
      <formula>"NEGLIGIBLE"</formula>
    </cfRule>
  </conditionalFormatting>
  <conditionalFormatting sqref="N42:N43">
    <cfRule type="cellIs" dxfId="20" priority="6" operator="equal">
      <formula>"NEGLIGIBLE"</formula>
    </cfRule>
    <cfRule type="cellIs" dxfId="19" priority="9" operator="equal">
      <formula>"HIGH"</formula>
    </cfRule>
    <cfRule type="cellIs" dxfId="18" priority="10" operator="equal">
      <formula>"LOW / NEGLIGIBLE"</formula>
    </cfRule>
    <cfRule type="cellIs" dxfId="17" priority="11" operator="equal">
      <formula>"MEDIUM"</formula>
    </cfRule>
    <cfRule type="cellIs" dxfId="16" priority="12" operator="equal">
      <formula>"LOW"</formula>
    </cfRule>
  </conditionalFormatting>
  <conditionalFormatting sqref="N45">
    <cfRule type="cellIs" dxfId="15" priority="103" operator="equal">
      <formula>"NEGLIGIBLE"</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'Drop Down Options'!$Z$6:$Z$7</xm:f>
          </x14:formula1>
          <xm:sqref>J4</xm:sqref>
        </x14:dataValidation>
        <x14:dataValidation type="list" allowBlank="1" showInputMessage="1" showErrorMessage="1" xr:uid="{00000000-0002-0000-0300-000001000000}">
          <x14:formula1>
            <xm:f>'Drop Down Options'!$Z$9:$Z$10</xm:f>
          </x14:formula1>
          <xm:sqref>J8:J10 J28:J29 J20:J22 J14:J16</xm:sqref>
        </x14:dataValidation>
        <x14:dataValidation type="list" allowBlank="1" showInputMessage="1" showErrorMessage="1" xr:uid="{00000000-0002-0000-0300-000002000000}">
          <x14:formula1>
            <xm:f>'Drop Down Options'!$Y$31:$Y$32</xm:f>
          </x14:formula1>
          <xm:sqref>J30:J31</xm:sqref>
        </x14:dataValidation>
        <x14:dataValidation type="list" allowBlank="1" showInputMessage="1" showErrorMessage="1" xr:uid="{00000000-0002-0000-0300-000003000000}">
          <x14:formula1>
            <xm:f>'Drop Down Options'!$Y$38:$Y$39</xm:f>
          </x14:formula1>
          <xm:sqref>J42:J43 J34:J39</xm:sqref>
        </x14:dataValidation>
        <x14:dataValidation type="list" allowBlank="1" showInputMessage="1" showErrorMessage="1" xr:uid="{00000000-0002-0000-0300-000004000000}">
          <x14:formula1>
            <xm:f>'Drop Down Options'!$Y$23:$Y$24</xm:f>
          </x14:formula1>
          <xm:sqref>J23:J25</xm:sqref>
        </x14:dataValidation>
        <x14:dataValidation type="list" allowBlank="1" showInputMessage="1" showErrorMessage="1" xr:uid="{00000000-0002-0000-0300-000005000000}">
          <x14:formula1>
            <xm:f>'Drop Down Options'!$Y$13:$Y$15</xm:f>
          </x14:formula1>
          <xm:sqref>J7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3"/>
  <sheetViews>
    <sheetView zoomScaleNormal="100" workbookViewId="0">
      <selection activeCell="A32" sqref="A32:I32"/>
    </sheetView>
  </sheetViews>
  <sheetFormatPr defaultColWidth="9.140625" defaultRowHeight="15"/>
  <cols>
    <col min="1" max="5" width="9.140625" style="155"/>
    <col min="6" max="6" width="9.7109375" style="155" customWidth="1"/>
    <col min="7" max="7" width="11.85546875" style="155" customWidth="1"/>
    <col min="8" max="8" width="9.140625" style="155"/>
    <col min="9" max="9" width="10.42578125" style="155" customWidth="1"/>
    <col min="10" max="10" width="9.140625" style="155"/>
    <col min="11" max="11" width="9.140625" style="155" hidden="1" customWidth="1"/>
    <col min="12" max="13" width="9.140625" style="155" customWidth="1"/>
    <col min="14" max="16384" width="9.140625" style="155"/>
  </cols>
  <sheetData>
    <row r="1" spans="1:15" ht="15.75" customHeight="1">
      <c r="A1" s="188" t="s">
        <v>329</v>
      </c>
      <c r="B1" s="188"/>
      <c r="C1" s="188"/>
      <c r="D1" s="188"/>
      <c r="E1" s="188"/>
      <c r="F1" s="188"/>
      <c r="G1" s="4"/>
      <c r="H1" s="4"/>
      <c r="I1" s="4"/>
      <c r="J1" s="4"/>
      <c r="K1" s="4"/>
      <c r="L1" s="4"/>
      <c r="M1" s="4"/>
      <c r="N1" s="4"/>
    </row>
    <row r="2" spans="1:15">
      <c r="A2" s="188"/>
      <c r="B2" s="188"/>
      <c r="C2" s="188"/>
      <c r="D2" s="188"/>
      <c r="E2" s="188"/>
      <c r="F2" s="188"/>
      <c r="G2" s="4"/>
      <c r="H2" s="4"/>
      <c r="I2" s="4"/>
      <c r="J2" s="4"/>
      <c r="K2" s="4"/>
      <c r="L2" s="4"/>
      <c r="M2" s="4"/>
      <c r="N2" s="4"/>
    </row>
    <row r="3" spans="1:15">
      <c r="A3" s="4"/>
      <c r="B3" s="4"/>
      <c r="C3" s="4"/>
      <c r="D3" s="4"/>
      <c r="E3" s="4"/>
      <c r="F3" s="4"/>
      <c r="G3" s="4"/>
      <c r="H3" s="4"/>
      <c r="I3" s="4"/>
      <c r="J3" s="4"/>
      <c r="K3" s="4"/>
      <c r="L3" s="4"/>
      <c r="M3" s="4"/>
      <c r="N3" s="4"/>
    </row>
    <row r="4" spans="1:15">
      <c r="A4" s="4" t="s">
        <v>154</v>
      </c>
      <c r="B4" s="4"/>
      <c r="C4" s="4"/>
      <c r="D4" s="189" t="s">
        <v>170</v>
      </c>
      <c r="E4" s="189"/>
      <c r="F4" s="189"/>
      <c r="G4" s="4"/>
      <c r="H4" s="4"/>
      <c r="I4" s="4"/>
      <c r="J4" s="4"/>
      <c r="K4" s="4"/>
      <c r="L4" s="4"/>
      <c r="M4" s="4"/>
      <c r="N4" s="4"/>
    </row>
    <row r="5" spans="1:15">
      <c r="A5" s="4" t="s">
        <v>153</v>
      </c>
      <c r="B5" s="4"/>
      <c r="C5" s="4"/>
      <c r="D5" s="189" t="s">
        <v>171</v>
      </c>
      <c r="E5" s="189"/>
      <c r="F5" s="189"/>
      <c r="G5" s="4"/>
      <c r="H5" s="4"/>
      <c r="I5" s="4"/>
      <c r="J5" s="4"/>
      <c r="K5" s="4"/>
      <c r="L5" s="4"/>
      <c r="M5" s="4"/>
      <c r="N5" s="4"/>
    </row>
    <row r="6" spans="1:15">
      <c r="A6" s="4" t="s">
        <v>155</v>
      </c>
      <c r="B6" s="4"/>
      <c r="C6" s="4"/>
      <c r="D6" s="189" t="s">
        <v>172</v>
      </c>
      <c r="E6" s="189"/>
      <c r="F6" s="189"/>
      <c r="G6" s="4"/>
      <c r="H6" s="4"/>
      <c r="I6" s="4"/>
      <c r="J6" s="4"/>
      <c r="K6" s="4"/>
      <c r="L6" s="4"/>
      <c r="M6" s="4"/>
      <c r="N6" s="4"/>
    </row>
    <row r="7" spans="1:15">
      <c r="A7" s="4" t="s">
        <v>156</v>
      </c>
      <c r="B7" s="4"/>
      <c r="C7" s="4"/>
      <c r="D7" s="190" t="s">
        <v>173</v>
      </c>
      <c r="E7" s="191"/>
      <c r="F7" s="192"/>
      <c r="G7" s="4"/>
      <c r="H7" s="4"/>
      <c r="I7" s="4"/>
      <c r="J7" s="4"/>
      <c r="K7" s="4"/>
      <c r="L7" s="4"/>
      <c r="M7" s="4"/>
      <c r="N7" s="4"/>
    </row>
    <row r="8" spans="1:15">
      <c r="A8" s="4"/>
      <c r="B8" s="4"/>
      <c r="C8" s="4"/>
      <c r="D8" s="4"/>
      <c r="E8" s="4"/>
      <c r="F8" s="4"/>
      <c r="G8" s="4"/>
      <c r="H8" s="4"/>
      <c r="I8" s="4"/>
      <c r="J8" s="4"/>
      <c r="K8" s="4"/>
      <c r="L8" s="4"/>
      <c r="M8" s="4"/>
      <c r="N8" s="4"/>
    </row>
    <row r="9" spans="1:15">
      <c r="A9" s="4" t="s">
        <v>157</v>
      </c>
      <c r="B9" s="4"/>
      <c r="C9" s="4"/>
      <c r="D9" s="190" t="s">
        <v>365</v>
      </c>
      <c r="E9" s="191"/>
      <c r="F9" s="192"/>
      <c r="G9" s="4"/>
      <c r="H9" s="4"/>
      <c r="I9" s="4"/>
      <c r="J9" s="4"/>
      <c r="K9" s="4"/>
      <c r="L9" s="4"/>
      <c r="M9" s="4"/>
      <c r="N9" s="4"/>
    </row>
    <row r="10" spans="1:15">
      <c r="A10" s="4" t="s">
        <v>364</v>
      </c>
      <c r="B10" s="4"/>
      <c r="C10" s="4"/>
      <c r="D10" s="190" t="s">
        <v>365</v>
      </c>
      <c r="E10" s="191"/>
      <c r="F10" s="192"/>
      <c r="G10" s="4"/>
      <c r="H10" s="4"/>
      <c r="I10" s="4"/>
      <c r="J10" s="4"/>
      <c r="K10" s="4"/>
      <c r="L10" s="4"/>
      <c r="M10" s="4"/>
      <c r="N10" s="4"/>
    </row>
    <row r="11" spans="1:15">
      <c r="A11" s="4" t="s">
        <v>158</v>
      </c>
      <c r="B11" s="4"/>
      <c r="C11" s="4"/>
      <c r="D11" s="193" t="s">
        <v>220</v>
      </c>
      <c r="E11" s="189"/>
      <c r="F11" s="189"/>
      <c r="G11" s="4"/>
      <c r="H11" s="4"/>
      <c r="I11" s="4"/>
      <c r="J11" s="4"/>
      <c r="K11" s="4"/>
      <c r="L11" s="4"/>
      <c r="M11" s="4"/>
      <c r="N11" s="4"/>
    </row>
    <row r="12" spans="1:15">
      <c r="A12" s="4"/>
      <c r="B12" s="4"/>
      <c r="C12" s="4"/>
      <c r="D12" s="158"/>
      <c r="E12" s="159"/>
      <c r="F12" s="159"/>
      <c r="G12" s="4"/>
      <c r="H12" s="4"/>
      <c r="I12" s="4"/>
      <c r="J12" s="4"/>
      <c r="K12" s="4"/>
      <c r="L12" s="4"/>
      <c r="M12" s="4"/>
      <c r="N12" s="4"/>
    </row>
    <row r="13" spans="1:15">
      <c r="A13" s="4" t="s">
        <v>255</v>
      </c>
      <c r="B13" s="4"/>
      <c r="C13" s="4"/>
      <c r="D13" s="196" t="s">
        <v>318</v>
      </c>
      <c r="E13" s="197"/>
      <c r="F13" s="198"/>
      <c r="G13" s="4"/>
      <c r="H13" s="4"/>
      <c r="I13" s="4"/>
      <c r="J13" s="4"/>
      <c r="K13" s="4"/>
      <c r="L13" s="4"/>
      <c r="M13" s="4"/>
      <c r="N13" s="4"/>
    </row>
    <row r="14" spans="1:15">
      <c r="A14" s="4" t="s">
        <v>256</v>
      </c>
      <c r="B14" s="4"/>
      <c r="C14" s="4"/>
      <c r="D14" s="196" t="s">
        <v>321</v>
      </c>
      <c r="E14" s="197"/>
      <c r="F14" s="198"/>
      <c r="G14" s="4"/>
      <c r="H14" s="4"/>
      <c r="I14" s="4"/>
      <c r="J14" s="4"/>
      <c r="K14" s="4"/>
      <c r="L14" s="4"/>
      <c r="M14" s="4"/>
      <c r="N14" s="4"/>
    </row>
    <row r="15" spans="1:15">
      <c r="A15" s="23"/>
      <c r="B15" s="23"/>
      <c r="C15" s="23"/>
      <c r="D15" s="23"/>
      <c r="E15" s="23"/>
      <c r="F15" s="23"/>
      <c r="G15" s="23"/>
      <c r="H15" s="23"/>
      <c r="I15" s="23"/>
      <c r="J15" s="4"/>
      <c r="K15" s="4"/>
      <c r="L15" s="4"/>
      <c r="M15" s="4"/>
      <c r="N15" s="4"/>
      <c r="O15" s="156"/>
    </row>
    <row r="16" spans="1:15">
      <c r="A16" s="4"/>
      <c r="B16" s="4"/>
      <c r="C16" s="4"/>
      <c r="D16" s="4"/>
      <c r="E16" s="4"/>
      <c r="F16" s="4"/>
      <c r="G16" s="4"/>
      <c r="H16" s="4"/>
      <c r="I16" s="4"/>
      <c r="J16" s="4"/>
      <c r="K16" s="4"/>
      <c r="L16" s="4"/>
      <c r="M16" s="4"/>
      <c r="N16" s="4"/>
    </row>
    <row r="17" spans="1:15">
      <c r="A17" s="6" t="s">
        <v>159</v>
      </c>
      <c r="B17" s="4"/>
      <c r="C17" s="4"/>
      <c r="D17" s="4"/>
      <c r="E17" s="4"/>
      <c r="F17" s="4"/>
      <c r="G17" s="4"/>
      <c r="H17" s="4"/>
      <c r="I17" s="4"/>
      <c r="J17" s="4"/>
      <c r="K17" s="4"/>
      <c r="L17" s="4"/>
      <c r="M17" s="4"/>
      <c r="N17" s="4"/>
    </row>
    <row r="18" spans="1:15">
      <c r="A18" s="4" t="s">
        <v>160</v>
      </c>
      <c r="B18" s="4"/>
      <c r="C18" s="4"/>
      <c r="D18" s="4"/>
      <c r="E18" s="4"/>
      <c r="F18" s="4"/>
      <c r="G18" s="194" t="str">
        <f>'1. Pre-Restoration Likelihood'!H125</f>
        <v>VERY LOW</v>
      </c>
      <c r="H18" s="181"/>
      <c r="I18" s="181"/>
      <c r="J18" s="4"/>
      <c r="K18" s="4"/>
      <c r="L18" s="4"/>
      <c r="M18" s="4"/>
      <c r="N18" s="4"/>
    </row>
    <row r="19" spans="1:15">
      <c r="A19" s="4"/>
      <c r="B19" s="4"/>
      <c r="C19" s="4"/>
      <c r="D19" s="4"/>
      <c r="E19" s="4"/>
      <c r="F19" s="4"/>
      <c r="G19" s="4"/>
      <c r="H19" s="4"/>
      <c r="I19" s="4"/>
      <c r="J19" s="4"/>
      <c r="K19" s="4"/>
      <c r="L19" s="4"/>
      <c r="M19" s="4"/>
      <c r="N19" s="4"/>
    </row>
    <row r="20" spans="1:15">
      <c r="A20" s="4" t="s">
        <v>162</v>
      </c>
      <c r="B20" s="4"/>
      <c r="C20" s="4"/>
      <c r="D20" s="4"/>
      <c r="E20" s="4"/>
      <c r="F20" s="4"/>
      <c r="G20" s="180"/>
      <c r="H20" s="180"/>
      <c r="I20" s="180"/>
      <c r="J20" s="4"/>
      <c r="K20" s="4"/>
      <c r="L20" s="4"/>
      <c r="M20" s="4"/>
      <c r="N20" s="4"/>
    </row>
    <row r="21" spans="1:15">
      <c r="A21" s="16" t="s">
        <v>353</v>
      </c>
      <c r="B21" s="4"/>
      <c r="C21" s="4"/>
      <c r="D21" s="4"/>
      <c r="E21" s="4"/>
      <c r="F21" s="4"/>
      <c r="G21" s="180"/>
      <c r="H21" s="180"/>
      <c r="I21" s="180"/>
      <c r="J21" s="4"/>
      <c r="K21" s="4"/>
      <c r="L21" s="4"/>
      <c r="M21" s="4"/>
      <c r="N21" s="4"/>
    </row>
    <row r="22" spans="1:15">
      <c r="A22" s="4"/>
      <c r="B22" s="4"/>
      <c r="C22" s="4"/>
      <c r="D22" s="4"/>
      <c r="E22" s="4"/>
      <c r="F22" s="4"/>
      <c r="G22" s="180"/>
      <c r="H22" s="180"/>
      <c r="I22" s="180"/>
      <c r="J22" s="4"/>
      <c r="K22" s="4"/>
      <c r="L22" s="4"/>
      <c r="M22" s="4"/>
      <c r="N22" s="4"/>
    </row>
    <row r="23" spans="1:15">
      <c r="A23" s="4"/>
      <c r="B23" s="4"/>
      <c r="C23" s="4"/>
      <c r="D23" s="4"/>
      <c r="E23" s="4"/>
      <c r="F23" s="4"/>
      <c r="G23" s="180"/>
      <c r="H23" s="180"/>
      <c r="I23" s="180"/>
      <c r="J23" s="4"/>
      <c r="K23" s="4"/>
      <c r="L23" s="4"/>
      <c r="M23" s="4"/>
      <c r="N23" s="4"/>
    </row>
    <row r="24" spans="1:15">
      <c r="A24" s="6" t="s">
        <v>175</v>
      </c>
      <c r="B24" s="4"/>
      <c r="C24" s="4"/>
      <c r="D24" s="4"/>
      <c r="E24" s="4"/>
      <c r="F24" s="4"/>
      <c r="G24" s="4"/>
      <c r="H24" s="4"/>
      <c r="I24" s="4"/>
      <c r="J24" s="4"/>
      <c r="K24" s="4"/>
      <c r="L24" s="4"/>
      <c r="M24" s="4"/>
      <c r="N24" s="4"/>
    </row>
    <row r="25" spans="1:15">
      <c r="A25" s="4" t="s">
        <v>163</v>
      </c>
      <c r="B25" s="4"/>
      <c r="C25" s="4"/>
      <c r="D25" s="4"/>
      <c r="E25" s="4"/>
      <c r="F25" s="4"/>
      <c r="G25" s="4"/>
      <c r="H25" s="181" t="str">
        <f>'2. Post-restoration Likelihood'!C46</f>
        <v>VERY LOW</v>
      </c>
      <c r="I25" s="181"/>
      <c r="J25" s="4"/>
      <c r="K25" s="4"/>
      <c r="L25" s="4"/>
      <c r="M25" s="4"/>
      <c r="N25" s="4"/>
    </row>
    <row r="26" spans="1:15">
      <c r="A26" s="4"/>
      <c r="B26" s="4"/>
      <c r="C26" s="4"/>
      <c r="D26" s="4"/>
      <c r="E26" s="4"/>
      <c r="F26" s="4"/>
      <c r="G26" s="4"/>
      <c r="H26" s="4"/>
      <c r="I26" s="4"/>
      <c r="J26" s="4"/>
      <c r="K26" s="4"/>
      <c r="L26" s="4"/>
      <c r="M26" s="4"/>
      <c r="N26" s="4"/>
    </row>
    <row r="27" spans="1:15">
      <c r="A27" s="6" t="s">
        <v>164</v>
      </c>
      <c r="B27" s="4"/>
      <c r="C27" s="4"/>
      <c r="D27" s="4"/>
      <c r="E27" s="4"/>
      <c r="F27" s="4"/>
      <c r="G27" s="4"/>
      <c r="H27" s="4"/>
      <c r="I27" s="4"/>
      <c r="J27" s="4"/>
      <c r="K27" s="4"/>
      <c r="L27" s="4"/>
      <c r="M27" s="4"/>
      <c r="N27" s="4"/>
    </row>
    <row r="28" spans="1:15">
      <c r="A28" s="4" t="s">
        <v>165</v>
      </c>
      <c r="B28" s="4"/>
      <c r="C28" s="4"/>
      <c r="D28" s="4"/>
      <c r="E28" s="4"/>
      <c r="F28" s="4"/>
      <c r="G28" s="4"/>
      <c r="H28" s="180" t="s">
        <v>166</v>
      </c>
      <c r="I28" s="180"/>
      <c r="J28" s="4"/>
      <c r="K28" s="4"/>
      <c r="L28" s="4"/>
      <c r="M28" s="4"/>
      <c r="N28" s="4"/>
    </row>
    <row r="29" spans="1:15">
      <c r="A29" s="4"/>
      <c r="B29" s="4"/>
      <c r="C29" s="4"/>
      <c r="D29" s="4"/>
      <c r="E29" s="4"/>
      <c r="F29" s="4"/>
      <c r="G29" s="4"/>
      <c r="H29" s="4"/>
      <c r="I29" s="4"/>
      <c r="J29" s="4"/>
      <c r="K29" s="4"/>
      <c r="L29" s="4"/>
      <c r="M29" s="4"/>
      <c r="N29" s="4"/>
    </row>
    <row r="30" spans="1:15">
      <c r="A30" s="6" t="s">
        <v>168</v>
      </c>
      <c r="B30" s="4"/>
      <c r="C30" s="4"/>
      <c r="D30" s="4"/>
      <c r="E30" s="4"/>
      <c r="F30" s="4"/>
      <c r="G30" s="4"/>
      <c r="H30" s="4"/>
      <c r="I30" s="4"/>
      <c r="J30" s="4"/>
      <c r="K30" s="4"/>
      <c r="L30" s="4"/>
      <c r="M30" s="4"/>
      <c r="N30" s="4"/>
    </row>
    <row r="31" spans="1:15">
      <c r="A31" s="180"/>
      <c r="B31" s="180"/>
      <c r="C31" s="180"/>
      <c r="D31" s="180"/>
      <c r="E31" s="180"/>
      <c r="F31" s="180"/>
      <c r="G31" s="180"/>
      <c r="H31" s="180"/>
      <c r="I31" s="180"/>
      <c r="J31" s="4"/>
      <c r="K31" s="4"/>
      <c r="L31" s="4"/>
      <c r="M31" s="4"/>
      <c r="N31" s="4"/>
    </row>
    <row r="32" spans="1:15">
      <c r="A32" s="180"/>
      <c r="B32" s="180"/>
      <c r="C32" s="180"/>
      <c r="D32" s="180"/>
      <c r="E32" s="180"/>
      <c r="F32" s="180"/>
      <c r="G32" s="180"/>
      <c r="H32" s="180"/>
      <c r="I32" s="180"/>
      <c r="J32" s="4"/>
      <c r="K32" s="129"/>
      <c r="L32" s="18"/>
      <c r="M32" s="18"/>
      <c r="N32" s="18"/>
      <c r="O32" s="156"/>
    </row>
    <row r="33" spans="1:18">
      <c r="A33" s="180"/>
      <c r="B33" s="180"/>
      <c r="C33" s="180"/>
      <c r="D33" s="180"/>
      <c r="E33" s="180"/>
      <c r="F33" s="180"/>
      <c r="G33" s="180"/>
      <c r="H33" s="180"/>
      <c r="I33" s="180"/>
      <c r="J33" s="4"/>
      <c r="K33" s="18"/>
      <c r="L33" s="18"/>
      <c r="M33" s="18"/>
      <c r="N33" s="18"/>
      <c r="O33" s="156"/>
    </row>
    <row r="34" spans="1:18">
      <c r="A34" s="180"/>
      <c r="B34" s="180"/>
      <c r="C34" s="180"/>
      <c r="D34" s="180"/>
      <c r="E34" s="180"/>
      <c r="F34" s="180"/>
      <c r="G34" s="180"/>
      <c r="H34" s="180"/>
      <c r="I34" s="180"/>
      <c r="J34" s="4"/>
      <c r="K34" s="18"/>
      <c r="L34" s="18"/>
      <c r="M34" s="18"/>
      <c r="N34" s="18"/>
      <c r="O34" s="156"/>
    </row>
    <row r="35" spans="1:18">
      <c r="A35" s="180"/>
      <c r="B35" s="180"/>
      <c r="C35" s="180"/>
      <c r="D35" s="180"/>
      <c r="E35" s="180"/>
      <c r="F35" s="180"/>
      <c r="G35" s="180"/>
      <c r="H35" s="180"/>
      <c r="I35" s="180"/>
      <c r="J35" s="4"/>
      <c r="K35" s="18"/>
      <c r="L35" s="18"/>
      <c r="M35" s="18"/>
      <c r="N35" s="18"/>
      <c r="O35" s="156"/>
    </row>
    <row r="36" spans="1:18">
      <c r="A36" s="4"/>
      <c r="B36" s="4"/>
      <c r="C36" s="4"/>
      <c r="D36" s="4"/>
      <c r="E36" s="4"/>
      <c r="F36" s="4"/>
      <c r="G36" s="4"/>
      <c r="H36" s="4"/>
      <c r="I36" s="4"/>
      <c r="J36" s="4"/>
      <c r="K36" s="18"/>
      <c r="L36" s="18"/>
      <c r="M36" s="18"/>
      <c r="N36" s="18"/>
      <c r="O36" s="156"/>
    </row>
    <row r="37" spans="1:18">
      <c r="A37" s="6" t="s">
        <v>169</v>
      </c>
      <c r="B37" s="4"/>
      <c r="C37" s="4"/>
      <c r="D37" s="4"/>
      <c r="E37" s="4"/>
      <c r="F37" s="4"/>
      <c r="G37" s="4"/>
      <c r="H37" s="4"/>
      <c r="I37" s="4"/>
      <c r="J37" s="4"/>
      <c r="K37" s="18"/>
      <c r="L37" s="18"/>
      <c r="M37" s="18"/>
      <c r="N37" s="18"/>
      <c r="O37" s="156"/>
    </row>
    <row r="38" spans="1:18">
      <c r="A38" s="165" t="s">
        <v>354</v>
      </c>
      <c r="B38" s="165"/>
      <c r="C38" s="165"/>
      <c r="D38" s="165"/>
      <c r="E38" s="195"/>
      <c r="F38" s="180"/>
      <c r="G38" s="180"/>
      <c r="H38" s="180"/>
      <c r="I38" s="180"/>
      <c r="J38" s="4"/>
      <c r="K38" s="18"/>
      <c r="L38" s="18"/>
      <c r="M38" s="18"/>
      <c r="N38" s="18"/>
      <c r="O38" s="156"/>
    </row>
    <row r="39" spans="1:18">
      <c r="A39" s="165"/>
      <c r="B39" s="165"/>
      <c r="C39" s="165"/>
      <c r="D39" s="165"/>
      <c r="E39" s="195"/>
      <c r="F39" s="180"/>
      <c r="G39" s="180"/>
      <c r="H39" s="180"/>
      <c r="I39" s="180"/>
      <c r="J39" s="4"/>
      <c r="K39" s="18"/>
      <c r="L39" s="18"/>
      <c r="M39" s="18"/>
      <c r="N39" s="18"/>
      <c r="O39" s="156"/>
    </row>
    <row r="40" spans="1:18">
      <c r="A40" s="89"/>
      <c r="B40" s="89"/>
      <c r="C40" s="89"/>
      <c r="D40" s="89"/>
      <c r="E40" s="89"/>
      <c r="F40" s="180"/>
      <c r="G40" s="180"/>
      <c r="H40" s="180"/>
      <c r="I40" s="180"/>
      <c r="J40" s="4"/>
      <c r="K40" s="18"/>
      <c r="L40" s="18"/>
      <c r="M40" s="18"/>
      <c r="N40" s="18"/>
      <c r="O40" s="156"/>
    </row>
    <row r="41" spans="1:18" ht="15" customHeight="1">
      <c r="A41" s="89"/>
      <c r="B41" s="89"/>
      <c r="C41" s="89"/>
      <c r="D41" s="89"/>
      <c r="E41" s="89"/>
      <c r="F41" s="18"/>
      <c r="G41" s="18"/>
      <c r="H41" s="18"/>
      <c r="I41" s="18"/>
      <c r="J41" s="4"/>
      <c r="K41" s="4"/>
      <c r="L41" s="18"/>
      <c r="M41" s="18"/>
      <c r="N41" s="18"/>
      <c r="O41" s="156"/>
      <c r="P41" s="156"/>
    </row>
    <row r="42" spans="1:18" ht="15" customHeight="1">
      <c r="A42" s="165" t="s">
        <v>328</v>
      </c>
      <c r="B42" s="165"/>
      <c r="C42" s="165"/>
      <c r="D42" s="165"/>
      <c r="E42" s="165"/>
      <c r="F42" s="182" t="str" cm="1">
        <f t="array" aca="1" ref="F42" ca="1">IF('3. Consequence and Risk'!N45="Please answer all questions","Not yet applicable", IF(OR('3. Consequence and Risk'!N45="MEDIUM",'3. Consequence and Risk'!N45="LOW",'3. Consequence and Risk'!N45="NEGLIGIBLE"),IF(INDIRECT("'"&amp;"Drop Down Options"&amp;"'!"&amp;ADDRESS(K42,K43))&lt;20,"The benefits of restoration are likely to exceed the risks associated with landslides","The impacts of potential slope instability may equal or exceed the benefits of restoration"),"The impacts of potential slope instability may equal or exceed the benefits of restoration"))</f>
        <v>Not yet applicable</v>
      </c>
      <c r="G42" s="183"/>
      <c r="H42" s="183"/>
      <c r="I42" s="184"/>
      <c r="J42" s="160" t="s">
        <v>334</v>
      </c>
      <c r="K42" s="161" cm="1">
        <f t="array" aca="1" ref="K42" ca="1">CELL("row",INDEX('Drop Down Options'!$AC$17:$AC$27,MATCH($D$13,'Drop Down Options'!$AC$17:$AC$27,0),1))</f>
        <v>26</v>
      </c>
      <c r="L42" s="18"/>
      <c r="M42" s="18"/>
      <c r="N42" s="18"/>
      <c r="O42" s="157"/>
      <c r="P42" s="157"/>
      <c r="Q42" s="157"/>
      <c r="R42" s="157"/>
    </row>
    <row r="43" spans="1:18">
      <c r="A43" s="165"/>
      <c r="B43" s="165"/>
      <c r="C43" s="165"/>
      <c r="D43" s="165"/>
      <c r="E43" s="165"/>
      <c r="F43" s="185"/>
      <c r="G43" s="186"/>
      <c r="H43" s="186"/>
      <c r="I43" s="187"/>
      <c r="J43" s="160" t="s">
        <v>335</v>
      </c>
      <c r="K43" s="161" cm="1">
        <f t="array" aca="1" ref="K43" ca="1">CELL("col",INDEX('Drop Down Options'!$AD$16:$AJ$16,1,MATCH($D$14,'Drop Down Options'!$AD$16:$AJ$16,0)))</f>
        <v>30</v>
      </c>
      <c r="L43" s="18"/>
      <c r="M43" s="18"/>
      <c r="N43" s="162"/>
      <c r="O43" s="157"/>
      <c r="P43" s="157"/>
      <c r="Q43" s="157"/>
    </row>
    <row r="44" spans="1:18" ht="15" customHeight="1">
      <c r="A44" s="23"/>
      <c r="B44" s="23"/>
      <c r="C44" s="23"/>
      <c r="D44" s="23"/>
      <c r="E44" s="23"/>
      <c r="F44" s="23"/>
      <c r="G44" s="23"/>
      <c r="H44" s="23"/>
      <c r="I44" s="23"/>
      <c r="J44" s="4"/>
      <c r="K44" s="18"/>
      <c r="L44" s="18"/>
      <c r="M44" s="18"/>
      <c r="N44" s="18"/>
      <c r="O44" s="156"/>
    </row>
    <row r="45" spans="1:18">
      <c r="A45" s="4"/>
      <c r="B45" s="4"/>
      <c r="C45" s="4"/>
      <c r="D45" s="4"/>
      <c r="E45" s="4"/>
      <c r="F45" s="4"/>
      <c r="G45" s="4"/>
      <c r="H45" s="4"/>
      <c r="I45" s="4"/>
      <c r="J45" s="4"/>
      <c r="K45" s="18"/>
      <c r="L45" s="18"/>
      <c r="M45" s="18"/>
      <c r="N45" s="18"/>
      <c r="O45" s="156"/>
    </row>
    <row r="46" spans="1:18">
      <c r="A46" s="6" t="s">
        <v>257</v>
      </c>
      <c r="B46" s="4"/>
      <c r="C46" s="4"/>
      <c r="D46" s="4"/>
      <c r="E46" s="4"/>
      <c r="F46" s="4"/>
      <c r="G46" s="4"/>
      <c r="H46" s="4"/>
      <c r="I46" s="4"/>
      <c r="J46" s="4"/>
      <c r="K46" s="18"/>
      <c r="L46" s="18"/>
      <c r="M46" s="18"/>
      <c r="N46" s="18"/>
      <c r="O46" s="156"/>
    </row>
    <row r="47" spans="1:18">
      <c r="A47" s="179" t="s">
        <v>258</v>
      </c>
      <c r="B47" s="179"/>
      <c r="C47" s="179"/>
      <c r="D47" s="179"/>
      <c r="E47" s="179"/>
      <c r="F47" s="179"/>
      <c r="G47" s="179"/>
      <c r="H47" s="179"/>
      <c r="I47" s="179"/>
      <c r="J47" s="4"/>
      <c r="K47" s="18"/>
      <c r="L47" s="18"/>
      <c r="M47" s="18"/>
      <c r="N47" s="18"/>
      <c r="O47" s="156"/>
    </row>
    <row r="48" spans="1:18">
      <c r="A48" s="179"/>
      <c r="B48" s="179"/>
      <c r="C48" s="179"/>
      <c r="D48" s="179"/>
      <c r="E48" s="179"/>
      <c r="F48" s="179"/>
      <c r="G48" s="179"/>
      <c r="H48" s="179"/>
      <c r="I48" s="179"/>
      <c r="J48" s="4"/>
      <c r="K48" s="18"/>
      <c r="L48" s="18"/>
      <c r="M48" s="18"/>
      <c r="N48" s="18"/>
      <c r="O48" s="156"/>
      <c r="P48" s="156"/>
      <c r="Q48" s="156"/>
      <c r="R48" s="156"/>
    </row>
    <row r="49" spans="1:18">
      <c r="A49" s="179"/>
      <c r="B49" s="179"/>
      <c r="C49" s="179"/>
      <c r="D49" s="179"/>
      <c r="E49" s="179"/>
      <c r="F49" s="179"/>
      <c r="G49" s="179"/>
      <c r="H49" s="179"/>
      <c r="I49" s="179"/>
      <c r="J49" s="4"/>
      <c r="K49" s="18"/>
      <c r="L49" s="18"/>
      <c r="M49" s="18"/>
      <c r="N49" s="18"/>
      <c r="O49" s="156"/>
      <c r="P49" s="156"/>
      <c r="Q49" s="156"/>
      <c r="R49" s="156"/>
    </row>
    <row r="50" spans="1:18">
      <c r="A50" s="179"/>
      <c r="B50" s="179"/>
      <c r="C50" s="179"/>
      <c r="D50" s="179"/>
      <c r="E50" s="179"/>
      <c r="F50" s="179"/>
      <c r="G50" s="179"/>
      <c r="H50" s="179"/>
      <c r="I50" s="179"/>
      <c r="J50" s="4"/>
      <c r="K50" s="18"/>
      <c r="L50" s="18"/>
      <c r="M50" s="18"/>
      <c r="N50" s="18"/>
      <c r="O50" s="156"/>
      <c r="P50" s="156"/>
      <c r="Q50" s="156"/>
      <c r="R50" s="156"/>
    </row>
    <row r="51" spans="1:18">
      <c r="A51" s="179"/>
      <c r="B51" s="179"/>
      <c r="C51" s="179"/>
      <c r="D51" s="179"/>
      <c r="E51" s="179"/>
      <c r="F51" s="179"/>
      <c r="G51" s="179"/>
      <c r="H51" s="179"/>
      <c r="I51" s="179"/>
      <c r="J51" s="4"/>
      <c r="K51" s="18"/>
      <c r="L51" s="18"/>
      <c r="M51" s="18"/>
      <c r="N51" s="18"/>
      <c r="O51" s="156"/>
      <c r="P51" s="156"/>
      <c r="Q51" s="156"/>
      <c r="R51" s="156"/>
    </row>
    <row r="52" spans="1:18">
      <c r="A52" s="4" t="s">
        <v>161</v>
      </c>
      <c r="B52" s="4"/>
      <c r="C52" s="4" t="str">
        <f ca="1">MID(CELL("filename"),SEARCH("[",CELL("filename"))+1, SEARCH("]",CELL("filename"))-SEARCH("[",CELL("filename"))-1)</f>
        <v>PeatlandACTION Raised Bog Protocol v1.4 ISSUE - March 2024 Compressed.xlsx</v>
      </c>
      <c r="D52" s="4"/>
      <c r="E52" s="4"/>
      <c r="F52" s="4"/>
      <c r="G52" s="4"/>
      <c r="H52" s="4"/>
      <c r="I52" s="4"/>
      <c r="J52" s="4"/>
      <c r="K52" s="18"/>
      <c r="L52" s="18"/>
      <c r="M52" s="18"/>
      <c r="N52" s="18"/>
      <c r="O52" s="156"/>
      <c r="P52" s="156"/>
      <c r="Q52" s="156"/>
      <c r="R52" s="156"/>
    </row>
    <row r="53" spans="1:18">
      <c r="A53" s="4"/>
      <c r="B53" s="4"/>
      <c r="C53" s="4"/>
      <c r="D53" s="4"/>
      <c r="E53" s="4"/>
      <c r="F53" s="4"/>
      <c r="G53" s="4"/>
      <c r="H53" s="4"/>
      <c r="I53" s="4"/>
      <c r="J53" s="4"/>
      <c r="K53" s="18"/>
      <c r="L53" s="18"/>
      <c r="M53" s="18"/>
      <c r="N53" s="18"/>
      <c r="O53" s="156"/>
      <c r="P53" s="156"/>
      <c r="Q53" s="156"/>
      <c r="R53" s="156"/>
    </row>
  </sheetData>
  <sheetProtection algorithmName="SHA-512" hashValue="TlIgGcHGdo0oQItvgK9EDGKeWAio6KutRRi9LD0awbkydavYZtDpDKrfXALIrHIW01qmZQS1BBVQ0HdPi3alyQ==" saltValue="zivdK34SggWQ4kUFzeRnYA==" spinCount="100000" sheet="1" objects="1" scenarios="1"/>
  <mergeCells count="29">
    <mergeCell ref="D11:F11"/>
    <mergeCell ref="G18:I18"/>
    <mergeCell ref="A38:E39"/>
    <mergeCell ref="D9:F9"/>
    <mergeCell ref="A32:I32"/>
    <mergeCell ref="A33:I33"/>
    <mergeCell ref="D13:F13"/>
    <mergeCell ref="D14:F14"/>
    <mergeCell ref="A34:I34"/>
    <mergeCell ref="A35:I35"/>
    <mergeCell ref="H28:I28"/>
    <mergeCell ref="D10:F10"/>
    <mergeCell ref="A1:F2"/>
    <mergeCell ref="D4:F4"/>
    <mergeCell ref="D5:F5"/>
    <mergeCell ref="D6:F6"/>
    <mergeCell ref="D7:F7"/>
    <mergeCell ref="A47:I51"/>
    <mergeCell ref="G20:I20"/>
    <mergeCell ref="H25:I25"/>
    <mergeCell ref="G21:I21"/>
    <mergeCell ref="G22:I22"/>
    <mergeCell ref="G23:I23"/>
    <mergeCell ref="F39:I39"/>
    <mergeCell ref="F38:I38"/>
    <mergeCell ref="A31:I31"/>
    <mergeCell ref="A42:E43"/>
    <mergeCell ref="F42:I43"/>
    <mergeCell ref="F40:I40"/>
  </mergeCells>
  <pageMargins left="0.70866141732283472" right="0.70866141732283472" top="0.55118110236220474" bottom="0.55118110236220474"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'Drop Down Options'!$AD$10:$AD$11</xm:f>
          </x14:formula1>
          <xm:sqref>H28:I28</xm:sqref>
        </x14:dataValidation>
        <x14:dataValidation type="list" allowBlank="1" showInputMessage="1" showErrorMessage="1" xr:uid="{00000000-0002-0000-0400-000001000000}">
          <x14:formula1>
            <xm:f>'Drop Down Options'!$AC$17:$AC$27</xm:f>
          </x14:formula1>
          <xm:sqref>D13:F13</xm:sqref>
        </x14:dataValidation>
        <x14:dataValidation type="list" allowBlank="1" showInputMessage="1" showErrorMessage="1" xr:uid="{00000000-0002-0000-0400-000002000000}">
          <x14:formula1>
            <xm:f>'Drop Down Options'!$AD$16:$AJ$16</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91"/>
  <sheetViews>
    <sheetView topLeftCell="R36" workbookViewId="0">
      <selection activeCell="X67" sqref="X67"/>
    </sheetView>
  </sheetViews>
  <sheetFormatPr defaultRowHeight="15"/>
  <cols>
    <col min="3" max="3" width="15.28515625" customWidth="1"/>
    <col min="4" max="4" width="34.140625" customWidth="1"/>
    <col min="5" max="5" width="19.5703125" customWidth="1"/>
    <col min="6" max="12" width="15.7109375" customWidth="1"/>
    <col min="13" max="13" width="13.140625" customWidth="1"/>
    <col min="14" max="14" width="10.140625" customWidth="1"/>
    <col min="17" max="17" width="18.28515625" customWidth="1"/>
    <col min="18" max="23" width="18.140625" customWidth="1"/>
    <col min="24" max="24" width="19.28515625" customWidth="1"/>
    <col min="25" max="25" width="91.28515625" customWidth="1"/>
    <col min="26" max="27" width="29.42578125" bestFit="1" customWidth="1"/>
    <col min="28" max="28" width="80.140625" customWidth="1"/>
    <col min="29" max="29" width="22.5703125" customWidth="1"/>
    <col min="30" max="36" width="11.7109375" customWidth="1"/>
    <col min="38" max="38" width="11.85546875" bestFit="1" customWidth="1"/>
  </cols>
  <sheetData>
    <row r="1" spans="1:38">
      <c r="A1" s="1" t="s">
        <v>193</v>
      </c>
    </row>
    <row r="2" spans="1:38">
      <c r="A2" t="s">
        <v>194</v>
      </c>
    </row>
    <row r="4" spans="1:38">
      <c r="A4" s="61" t="s">
        <v>40</v>
      </c>
      <c r="B4" s="50"/>
      <c r="C4" s="50"/>
      <c r="D4" s="50"/>
      <c r="E4" s="50"/>
      <c r="F4" s="50"/>
      <c r="G4" s="50"/>
      <c r="H4" s="50"/>
      <c r="I4" s="50"/>
      <c r="J4" s="50"/>
      <c r="K4" s="62" t="s">
        <v>39</v>
      </c>
      <c r="L4" s="50"/>
      <c r="M4" s="50"/>
      <c r="N4" s="50"/>
      <c r="O4" s="50"/>
      <c r="P4" s="50"/>
      <c r="Q4" s="50"/>
      <c r="R4" s="50"/>
      <c r="S4" s="50"/>
      <c r="T4" s="50"/>
      <c r="U4" s="50"/>
      <c r="V4" s="50"/>
      <c r="W4" s="50"/>
      <c r="X4" s="62" t="s">
        <v>92</v>
      </c>
      <c r="Y4" s="50"/>
      <c r="Z4" s="50"/>
      <c r="AA4" s="50"/>
      <c r="AC4" s="61" t="s">
        <v>174</v>
      </c>
      <c r="AD4" s="50"/>
    </row>
    <row r="5" spans="1:38">
      <c r="A5" s="1"/>
      <c r="K5" s="124"/>
      <c r="X5" s="60"/>
    </row>
    <row r="6" spans="1:38">
      <c r="A6" s="56" t="s">
        <v>192</v>
      </c>
      <c r="B6" s="57"/>
      <c r="C6" s="57"/>
      <c r="D6" s="49"/>
      <c r="E6" s="48" t="s">
        <v>23</v>
      </c>
      <c r="K6" s="60"/>
      <c r="X6" s="64" t="s">
        <v>98</v>
      </c>
      <c r="Y6" s="57"/>
      <c r="Z6" s="49" t="s">
        <v>4</v>
      </c>
    </row>
    <row r="7" spans="1:38">
      <c r="A7" s="53"/>
      <c r="D7" s="49" t="s">
        <v>4</v>
      </c>
      <c r="E7" s="75">
        <v>4</v>
      </c>
      <c r="K7" s="60"/>
      <c r="X7" s="59"/>
      <c r="Z7" s="49" t="s">
        <v>5</v>
      </c>
    </row>
    <row r="8" spans="1:38">
      <c r="A8" s="1"/>
      <c r="D8" s="49" t="s">
        <v>5</v>
      </c>
      <c r="E8" s="75">
        <v>0</v>
      </c>
      <c r="K8" s="60"/>
      <c r="R8" s="54" t="s">
        <v>300</v>
      </c>
      <c r="S8" s="48" t="s">
        <v>301</v>
      </c>
      <c r="T8" s="48" t="s">
        <v>302</v>
      </c>
      <c r="U8" s="48" t="s">
        <v>303</v>
      </c>
      <c r="V8" s="48" t="s">
        <v>304</v>
      </c>
      <c r="X8" s="59"/>
    </row>
    <row r="9" spans="1:38">
      <c r="A9" s="1"/>
      <c r="K9" s="64" t="s">
        <v>305</v>
      </c>
      <c r="L9" s="57"/>
      <c r="M9" s="57"/>
      <c r="N9" s="49"/>
      <c r="O9" s="75">
        <v>0</v>
      </c>
      <c r="P9" s="70" t="s">
        <v>306</v>
      </c>
      <c r="Q9" s="71"/>
      <c r="R9" s="49"/>
      <c r="S9" s="49"/>
      <c r="T9" s="49"/>
      <c r="U9" s="49"/>
      <c r="V9" s="49"/>
      <c r="X9" s="64" t="s">
        <v>180</v>
      </c>
      <c r="Y9" s="57"/>
      <c r="Z9" s="49" t="s">
        <v>4</v>
      </c>
      <c r="AC9" s="1" t="s">
        <v>164</v>
      </c>
    </row>
    <row r="10" spans="1:38">
      <c r="A10" s="56" t="s">
        <v>188</v>
      </c>
      <c r="B10" s="57"/>
      <c r="C10" s="57"/>
      <c r="D10" s="54" t="s">
        <v>113</v>
      </c>
      <c r="E10" s="200" t="s">
        <v>114</v>
      </c>
      <c r="F10" s="200"/>
      <c r="G10" s="200"/>
      <c r="H10" s="48" t="s">
        <v>23</v>
      </c>
      <c r="I10" s="102"/>
      <c r="J10" s="102"/>
      <c r="K10" s="60"/>
      <c r="L10" s="70"/>
      <c r="M10" s="72" t="s">
        <v>295</v>
      </c>
      <c r="N10" s="73" t="s">
        <v>4</v>
      </c>
      <c r="O10" s="75">
        <f t="shared" ref="O10:O21" si="0">SUM(S10:V10)</f>
        <v>0</v>
      </c>
      <c r="P10" s="49" t="s">
        <v>203</v>
      </c>
      <c r="Q10" s="49"/>
      <c r="R10" s="75" t="s">
        <v>307</v>
      </c>
      <c r="S10" s="75">
        <v>-1</v>
      </c>
      <c r="T10" s="75">
        <v>0</v>
      </c>
      <c r="U10" s="75">
        <v>1</v>
      </c>
      <c r="V10" s="75">
        <v>0</v>
      </c>
      <c r="X10" s="60"/>
      <c r="Z10" s="49" t="s">
        <v>5</v>
      </c>
      <c r="AD10" t="s">
        <v>166</v>
      </c>
    </row>
    <row r="11" spans="1:38">
      <c r="A11" s="53"/>
      <c r="D11" s="49" t="s">
        <v>86</v>
      </c>
      <c r="E11" s="91">
        <v>0</v>
      </c>
      <c r="F11" s="91">
        <f>(TAN(RADIANS(2.5)))*100</f>
        <v>4.3660942908512057</v>
      </c>
      <c r="G11" s="75" t="str">
        <f t="shared" ref="G11:G16" si="1">ROUND(E11,1) &amp; " - " &amp; ROUND(F11,1)</f>
        <v>0 - 4.4</v>
      </c>
      <c r="H11" s="75">
        <v>3</v>
      </c>
      <c r="I11" s="2"/>
      <c r="J11" s="2"/>
      <c r="K11" s="59"/>
      <c r="L11" s="70"/>
      <c r="M11" s="72" t="s">
        <v>296</v>
      </c>
      <c r="N11" s="73" t="s">
        <v>4</v>
      </c>
      <c r="O11" s="75">
        <f t="shared" si="0"/>
        <v>0</v>
      </c>
      <c r="P11" s="49" t="s">
        <v>203</v>
      </c>
      <c r="Q11" s="49"/>
      <c r="R11" s="75" t="s">
        <v>307</v>
      </c>
      <c r="S11" s="75">
        <v>-1</v>
      </c>
      <c r="T11" s="75">
        <v>0</v>
      </c>
      <c r="U11" s="75">
        <v>1</v>
      </c>
      <c r="V11" s="75">
        <v>0</v>
      </c>
      <c r="X11" s="64" t="s">
        <v>10</v>
      </c>
      <c r="Y11" s="57"/>
      <c r="AD11" t="s">
        <v>167</v>
      </c>
    </row>
    <row r="12" spans="1:38">
      <c r="A12" s="53"/>
      <c r="D12" s="49" t="s">
        <v>81</v>
      </c>
      <c r="E12" s="91">
        <f>(TAN(RADIANS(2.5)))*100</f>
        <v>4.3660942908512057</v>
      </c>
      <c r="F12" s="91">
        <f>(TAN(RADIANS(5)))*100</f>
        <v>8.7488663525924011</v>
      </c>
      <c r="G12" s="75" t="str">
        <f t="shared" si="1"/>
        <v>4.4 - 8.7</v>
      </c>
      <c r="H12" s="75">
        <v>2</v>
      </c>
      <c r="I12" s="2"/>
      <c r="J12" s="2"/>
      <c r="K12" s="60"/>
      <c r="L12" s="70"/>
      <c r="M12" s="72" t="s">
        <v>297</v>
      </c>
      <c r="N12" s="73" t="s">
        <v>4</v>
      </c>
      <c r="O12" s="75">
        <f t="shared" si="0"/>
        <v>0</v>
      </c>
      <c r="P12" s="49" t="s">
        <v>203</v>
      </c>
      <c r="Q12" s="49"/>
      <c r="R12" s="75" t="s">
        <v>307</v>
      </c>
      <c r="S12" s="75">
        <v>-1</v>
      </c>
      <c r="T12" s="75">
        <v>0</v>
      </c>
      <c r="U12" s="75">
        <v>1</v>
      </c>
      <c r="V12" s="75">
        <v>0</v>
      </c>
      <c r="X12" s="60"/>
      <c r="Y12" s="49" t="s">
        <v>234</v>
      </c>
      <c r="Z12" s="49" t="s">
        <v>2</v>
      </c>
    </row>
    <row r="13" spans="1:38">
      <c r="A13" s="1"/>
      <c r="D13" s="49" t="s">
        <v>82</v>
      </c>
      <c r="E13" s="91">
        <f>(TAN(RADIANS(5)))*100</f>
        <v>8.7488663525924011</v>
      </c>
      <c r="F13" s="91">
        <f>(TAN(RADIANS(7.5)))*100</f>
        <v>13.165249758739584</v>
      </c>
      <c r="G13" s="75" t="str">
        <f t="shared" si="1"/>
        <v>8.7 - 13.2</v>
      </c>
      <c r="H13" s="75">
        <v>2</v>
      </c>
      <c r="I13" s="2"/>
      <c r="J13" s="2"/>
      <c r="K13" s="60"/>
      <c r="L13" s="70"/>
      <c r="M13" s="72" t="s">
        <v>298</v>
      </c>
      <c r="N13" s="73" t="s">
        <v>4</v>
      </c>
      <c r="O13" s="75">
        <f t="shared" si="0"/>
        <v>1</v>
      </c>
      <c r="P13" s="49" t="s">
        <v>204</v>
      </c>
      <c r="Q13" s="49"/>
      <c r="R13" s="75" t="s">
        <v>307</v>
      </c>
      <c r="S13" s="75">
        <v>0</v>
      </c>
      <c r="T13" s="75">
        <v>0</v>
      </c>
      <c r="U13" s="75">
        <v>1</v>
      </c>
      <c r="V13" s="75">
        <v>0</v>
      </c>
      <c r="X13" s="60"/>
      <c r="Y13" s="133" t="s">
        <v>227</v>
      </c>
      <c r="Z13" s="133" t="s">
        <v>2</v>
      </c>
    </row>
    <row r="14" spans="1:38">
      <c r="A14" s="1"/>
      <c r="D14" s="49" t="s">
        <v>85</v>
      </c>
      <c r="E14" s="91">
        <f>(TAN(RADIANS(7.5)))*100</f>
        <v>13.165249758739584</v>
      </c>
      <c r="F14" s="91">
        <f>(TAN(RADIANS(10)))*100</f>
        <v>17.632698070846498</v>
      </c>
      <c r="G14" s="75" t="str">
        <f t="shared" si="1"/>
        <v>13.2 - 17.6</v>
      </c>
      <c r="H14" s="75">
        <v>2</v>
      </c>
      <c r="I14" s="2"/>
      <c r="J14" s="2"/>
      <c r="K14" s="60"/>
      <c r="L14" s="70"/>
      <c r="M14" s="72" t="s">
        <v>279</v>
      </c>
      <c r="N14" s="73" t="s">
        <v>4</v>
      </c>
      <c r="O14" s="75">
        <f t="shared" si="0"/>
        <v>1</v>
      </c>
      <c r="P14" s="49" t="s">
        <v>204</v>
      </c>
      <c r="Q14" s="49"/>
      <c r="R14" s="75" t="s">
        <v>307</v>
      </c>
      <c r="S14" s="75">
        <v>0</v>
      </c>
      <c r="T14" s="75">
        <v>0</v>
      </c>
      <c r="U14" s="75">
        <v>1</v>
      </c>
      <c r="V14" s="75">
        <v>0</v>
      </c>
      <c r="X14" s="60"/>
      <c r="Y14" s="133" t="s">
        <v>228</v>
      </c>
      <c r="Z14" s="133" t="s">
        <v>13</v>
      </c>
    </row>
    <row r="15" spans="1:38" ht="15.75" thickBot="1">
      <c r="A15" s="53"/>
      <c r="D15" s="49" t="s">
        <v>83</v>
      </c>
      <c r="E15" s="91">
        <f>(TAN(RADIANS(10)))*100</f>
        <v>17.632698070846498</v>
      </c>
      <c r="F15" s="91">
        <f>(TAN(RADIANS(12.5)))*100</f>
        <v>22.169466264293987</v>
      </c>
      <c r="G15" s="75" t="str">
        <f t="shared" si="1"/>
        <v>17.6 - 22.2</v>
      </c>
      <c r="H15" s="75">
        <v>2</v>
      </c>
      <c r="I15" s="2"/>
      <c r="J15" s="2"/>
      <c r="K15" s="60"/>
      <c r="L15" s="110"/>
      <c r="M15" s="111" t="s">
        <v>299</v>
      </c>
      <c r="N15" s="112" t="s">
        <v>4</v>
      </c>
      <c r="O15" s="113">
        <f t="shared" si="0"/>
        <v>0</v>
      </c>
      <c r="P15" s="114" t="s">
        <v>203</v>
      </c>
      <c r="Q15" s="114"/>
      <c r="R15" s="113" t="s">
        <v>307</v>
      </c>
      <c r="S15" s="113">
        <v>0</v>
      </c>
      <c r="T15" s="113">
        <v>0</v>
      </c>
      <c r="U15" s="113">
        <v>0</v>
      </c>
      <c r="V15" s="113">
        <v>0</v>
      </c>
      <c r="X15" s="60"/>
      <c r="Y15" s="133" t="s">
        <v>5</v>
      </c>
      <c r="Z15" s="133"/>
      <c r="AC15" s="2"/>
      <c r="AD15" s="92">
        <v>19000</v>
      </c>
      <c r="AE15" s="92">
        <v>38000</v>
      </c>
      <c r="AF15" s="92">
        <v>57000</v>
      </c>
      <c r="AG15" s="92">
        <v>76000</v>
      </c>
      <c r="AH15" s="92">
        <v>95000</v>
      </c>
      <c r="AI15" s="92">
        <v>114000</v>
      </c>
      <c r="AJ15" s="92">
        <v>133000</v>
      </c>
    </row>
    <row r="16" spans="1:38">
      <c r="A16" s="53"/>
      <c r="D16" s="49" t="s">
        <v>84</v>
      </c>
      <c r="E16" s="91">
        <f>(TAN(RADIANS(12.5)))*100</f>
        <v>22.169466264293987</v>
      </c>
      <c r="F16" s="91">
        <f>(TAN(RADIANS(15)))*100</f>
        <v>26.794919243112268</v>
      </c>
      <c r="G16" s="75" t="str">
        <f t="shared" si="1"/>
        <v>22.2 - 26.8</v>
      </c>
      <c r="H16" s="75">
        <v>2</v>
      </c>
      <c r="I16" s="2"/>
      <c r="J16" s="2"/>
      <c r="K16" s="60"/>
      <c r="L16" s="68"/>
      <c r="M16" s="115" t="s">
        <v>295</v>
      </c>
      <c r="N16" s="116" t="s">
        <v>4</v>
      </c>
      <c r="O16" s="117">
        <f t="shared" si="0"/>
        <v>1</v>
      </c>
      <c r="P16" s="118" t="s">
        <v>204</v>
      </c>
      <c r="Q16" s="118"/>
      <c r="R16" s="117" t="s">
        <v>308</v>
      </c>
      <c r="S16" s="117">
        <v>0</v>
      </c>
      <c r="T16" s="117">
        <v>0</v>
      </c>
      <c r="U16" s="117">
        <v>1</v>
      </c>
      <c r="V16" s="117">
        <v>0</v>
      </c>
      <c r="X16" s="60"/>
      <c r="Y16" s="49" t="s">
        <v>235</v>
      </c>
      <c r="Z16" s="49" t="s">
        <v>14</v>
      </c>
      <c r="AC16" s="93" t="s">
        <v>244</v>
      </c>
      <c r="AD16" s="93" t="s">
        <v>321</v>
      </c>
      <c r="AE16" s="94" t="s">
        <v>322</v>
      </c>
      <c r="AF16" s="93" t="s">
        <v>323</v>
      </c>
      <c r="AG16" s="93" t="s">
        <v>324</v>
      </c>
      <c r="AH16" s="93" t="s">
        <v>325</v>
      </c>
      <c r="AI16" s="93" t="s">
        <v>326</v>
      </c>
      <c r="AJ16" s="93" t="s">
        <v>327</v>
      </c>
      <c r="AL16" s="94"/>
    </row>
    <row r="17" spans="1:38">
      <c r="A17" s="53"/>
      <c r="D17" s="49" t="s">
        <v>87</v>
      </c>
      <c r="E17" s="91">
        <f>(TAN(RADIANS(12)))*100</f>
        <v>21.255656167002211</v>
      </c>
      <c r="F17" s="91">
        <v>0</v>
      </c>
      <c r="G17" s="75" t="str">
        <f>"&gt; " &amp;ROUND(E17,1)</f>
        <v>&gt; 21.3</v>
      </c>
      <c r="H17" s="75">
        <v>0</v>
      </c>
      <c r="I17" s="2"/>
      <c r="J17" s="2"/>
      <c r="K17" s="60"/>
      <c r="L17" s="70"/>
      <c r="M17" s="72" t="s">
        <v>296</v>
      </c>
      <c r="N17" s="73" t="s">
        <v>4</v>
      </c>
      <c r="O17" s="75">
        <f t="shared" si="0"/>
        <v>1</v>
      </c>
      <c r="P17" s="49" t="s">
        <v>204</v>
      </c>
      <c r="Q17" s="49"/>
      <c r="R17" s="75" t="s">
        <v>308</v>
      </c>
      <c r="S17" s="75">
        <v>0</v>
      </c>
      <c r="T17" s="75">
        <v>0</v>
      </c>
      <c r="U17" s="75">
        <v>1</v>
      </c>
      <c r="V17" s="75">
        <v>0</v>
      </c>
      <c r="X17" s="60"/>
      <c r="Y17" s="49" t="s">
        <v>236</v>
      </c>
      <c r="Z17" s="49" t="s">
        <v>13</v>
      </c>
      <c r="AC17" s="2" t="s">
        <v>309</v>
      </c>
      <c r="AD17" s="95">
        <v>126.66666666666666</v>
      </c>
      <c r="AE17" s="95">
        <v>126.66666666666666</v>
      </c>
      <c r="AF17" s="95">
        <v>190</v>
      </c>
      <c r="AG17" s="95">
        <v>253.33333333333331</v>
      </c>
      <c r="AH17" s="95">
        <v>316.66666666666663</v>
      </c>
      <c r="AI17" s="95">
        <v>380</v>
      </c>
      <c r="AJ17" s="95">
        <v>443.33333333333337</v>
      </c>
      <c r="AL17" s="2"/>
    </row>
    <row r="18" spans="1:38">
      <c r="A18" s="1"/>
      <c r="K18" s="60"/>
      <c r="L18" s="70"/>
      <c r="M18" s="72" t="s">
        <v>297</v>
      </c>
      <c r="N18" s="73" t="s">
        <v>4</v>
      </c>
      <c r="O18" s="75">
        <f t="shared" si="0"/>
        <v>1</v>
      </c>
      <c r="P18" s="49" t="s">
        <v>204</v>
      </c>
      <c r="Q18" s="49"/>
      <c r="R18" s="75" t="s">
        <v>308</v>
      </c>
      <c r="S18" s="75">
        <v>0</v>
      </c>
      <c r="T18" s="75">
        <v>0</v>
      </c>
      <c r="U18" s="75">
        <v>1</v>
      </c>
      <c r="V18" s="75">
        <v>0</v>
      </c>
      <c r="X18" s="60"/>
      <c r="Y18" s="49" t="s">
        <v>231</v>
      </c>
      <c r="Z18" s="49" t="s">
        <v>14</v>
      </c>
      <c r="AC18" s="2" t="s">
        <v>310</v>
      </c>
      <c r="AD18" s="95">
        <v>63.333333333333329</v>
      </c>
      <c r="AE18" s="95">
        <v>63.333333333333329</v>
      </c>
      <c r="AF18" s="95">
        <v>95</v>
      </c>
      <c r="AG18" s="95">
        <v>126.66666666666666</v>
      </c>
      <c r="AH18" s="95">
        <v>158.33333333333331</v>
      </c>
      <c r="AI18" s="95">
        <v>190</v>
      </c>
      <c r="AJ18" s="95">
        <v>221.66666666666669</v>
      </c>
    </row>
    <row r="19" spans="1:38">
      <c r="A19" s="56" t="s">
        <v>286</v>
      </c>
      <c r="B19" s="57"/>
      <c r="C19" s="57"/>
      <c r="D19" s="49"/>
      <c r="E19" s="48" t="s">
        <v>23</v>
      </c>
      <c r="K19" s="60"/>
      <c r="L19" s="70"/>
      <c r="M19" s="72" t="s">
        <v>298</v>
      </c>
      <c r="N19" s="73" t="s">
        <v>4</v>
      </c>
      <c r="O19" s="75">
        <f t="shared" si="0"/>
        <v>1</v>
      </c>
      <c r="P19" s="49" t="s">
        <v>204</v>
      </c>
      <c r="Q19" s="49"/>
      <c r="R19" s="75" t="s">
        <v>308</v>
      </c>
      <c r="S19" s="75">
        <v>0</v>
      </c>
      <c r="T19" s="75">
        <v>0</v>
      </c>
      <c r="U19" s="75">
        <v>1</v>
      </c>
      <c r="V19" s="75">
        <v>0</v>
      </c>
      <c r="X19" s="60"/>
      <c r="Y19" s="49" t="s">
        <v>232</v>
      </c>
      <c r="Z19" s="86" t="s">
        <v>2</v>
      </c>
      <c r="AC19" s="2" t="s">
        <v>311</v>
      </c>
      <c r="AD19" s="95">
        <v>31.666666666666664</v>
      </c>
      <c r="AE19" s="95">
        <v>31.666666666666664</v>
      </c>
      <c r="AF19" s="95">
        <v>47.5</v>
      </c>
      <c r="AG19" s="95">
        <v>63.333333333333329</v>
      </c>
      <c r="AH19" s="95">
        <v>79.166666666666657</v>
      </c>
      <c r="AI19" s="95">
        <v>95</v>
      </c>
      <c r="AJ19" s="95">
        <v>110.83333333333334</v>
      </c>
    </row>
    <row r="20" spans="1:38">
      <c r="A20" s="53"/>
      <c r="D20" s="49" t="s">
        <v>287</v>
      </c>
      <c r="E20" s="75">
        <v>3</v>
      </c>
      <c r="K20" s="60"/>
      <c r="L20" s="70"/>
      <c r="M20" s="72" t="s">
        <v>279</v>
      </c>
      <c r="N20" s="73" t="s">
        <v>4</v>
      </c>
      <c r="O20" s="75">
        <f t="shared" si="0"/>
        <v>1</v>
      </c>
      <c r="P20" s="49" t="s">
        <v>204</v>
      </c>
      <c r="Q20" s="49"/>
      <c r="R20" s="75" t="s">
        <v>308</v>
      </c>
      <c r="S20" s="75">
        <v>0</v>
      </c>
      <c r="T20" s="75">
        <v>0</v>
      </c>
      <c r="U20" s="75">
        <v>1</v>
      </c>
      <c r="V20" s="75">
        <v>0</v>
      </c>
      <c r="X20" s="64" t="s">
        <v>11</v>
      </c>
      <c r="Y20" s="49" t="s">
        <v>100</v>
      </c>
      <c r="Z20" s="49" t="s">
        <v>2</v>
      </c>
      <c r="AC20" s="2" t="s">
        <v>312</v>
      </c>
      <c r="AD20" s="95">
        <v>21.111111111111111</v>
      </c>
      <c r="AE20" s="95">
        <v>21.111111111111111</v>
      </c>
      <c r="AF20" s="95">
        <v>31.666666666666664</v>
      </c>
      <c r="AG20" s="95">
        <v>42.222222222222221</v>
      </c>
      <c r="AH20" s="95">
        <v>52.777777777777779</v>
      </c>
      <c r="AI20" s="95">
        <v>63.333333333333329</v>
      </c>
      <c r="AJ20" s="95">
        <v>73.888888888888886</v>
      </c>
    </row>
    <row r="21" spans="1:38">
      <c r="A21" s="53"/>
      <c r="D21" s="49" t="s">
        <v>263</v>
      </c>
      <c r="E21" s="75">
        <v>0</v>
      </c>
      <c r="K21" s="60"/>
      <c r="L21" s="70"/>
      <c r="M21" s="72" t="s">
        <v>299</v>
      </c>
      <c r="N21" s="73" t="s">
        <v>4</v>
      </c>
      <c r="O21" s="75">
        <f t="shared" si="0"/>
        <v>0</v>
      </c>
      <c r="P21" s="49" t="s">
        <v>203</v>
      </c>
      <c r="Q21" s="49"/>
      <c r="R21" s="75" t="s">
        <v>308</v>
      </c>
      <c r="S21" s="75">
        <v>0</v>
      </c>
      <c r="T21" s="75">
        <v>0</v>
      </c>
      <c r="U21" s="75">
        <v>0</v>
      </c>
      <c r="V21" s="75">
        <v>0</v>
      </c>
      <c r="X21" s="59"/>
      <c r="Y21" s="49" t="s">
        <v>239</v>
      </c>
      <c r="Z21" s="49" t="s">
        <v>14</v>
      </c>
      <c r="AC21" s="2" t="s">
        <v>313</v>
      </c>
      <c r="AD21" s="125">
        <v>15.833333333333332</v>
      </c>
      <c r="AE21" s="125">
        <v>15.833333333333332</v>
      </c>
      <c r="AF21" s="125">
        <v>23.75</v>
      </c>
      <c r="AG21" s="95">
        <v>31.666666666666664</v>
      </c>
      <c r="AH21" s="95">
        <v>39.583333333333329</v>
      </c>
      <c r="AI21" s="95">
        <v>47.5</v>
      </c>
      <c r="AJ21" s="95">
        <v>55.416666666666671</v>
      </c>
    </row>
    <row r="22" spans="1:38">
      <c r="A22" s="1"/>
      <c r="K22" s="60"/>
      <c r="O22" s="2"/>
      <c r="X22" s="59"/>
      <c r="Y22" s="86" t="s">
        <v>240</v>
      </c>
      <c r="Z22" s="49" t="s">
        <v>2</v>
      </c>
      <c r="AC22" s="2" t="s">
        <v>314</v>
      </c>
      <c r="AD22" s="95">
        <v>12.666666666666668</v>
      </c>
      <c r="AE22" s="95">
        <v>12.666666666666668</v>
      </c>
      <c r="AF22" s="95">
        <v>19</v>
      </c>
      <c r="AG22" s="127">
        <v>25.333333333333336</v>
      </c>
      <c r="AH22" s="95">
        <v>31.666666666666664</v>
      </c>
      <c r="AI22" s="95">
        <v>38</v>
      </c>
      <c r="AJ22" s="95">
        <v>44.333333333333336</v>
      </c>
    </row>
    <row r="23" spans="1:38">
      <c r="A23" s="56" t="s">
        <v>60</v>
      </c>
      <c r="B23" s="57"/>
      <c r="C23" s="57"/>
      <c r="D23" s="54" t="s">
        <v>147</v>
      </c>
      <c r="E23" s="75" t="s">
        <v>23</v>
      </c>
      <c r="K23" s="64" t="s">
        <v>205</v>
      </c>
      <c r="L23" s="57"/>
      <c r="M23" s="57"/>
      <c r="N23" s="49"/>
      <c r="O23" s="75">
        <v>0</v>
      </c>
      <c r="P23" s="70" t="s">
        <v>306</v>
      </c>
      <c r="Q23" s="71"/>
      <c r="X23" s="64" t="s">
        <v>213</v>
      </c>
      <c r="Y23" s="49" t="s">
        <v>4</v>
      </c>
      <c r="AC23" s="2" t="s">
        <v>315</v>
      </c>
      <c r="AD23" s="95">
        <v>8.4444444444444446</v>
      </c>
      <c r="AE23" s="95">
        <v>8.4444444444444446</v>
      </c>
      <c r="AF23" s="95">
        <v>12.666666666666668</v>
      </c>
      <c r="AG23" s="126">
        <v>16.888888888888889</v>
      </c>
      <c r="AH23" s="125">
        <v>21.111111111111111</v>
      </c>
      <c r="AI23" s="125">
        <v>25.333333333333336</v>
      </c>
      <c r="AJ23" s="125">
        <v>29.555555555555557</v>
      </c>
    </row>
    <row r="24" spans="1:38">
      <c r="D24" s="49" t="s">
        <v>80</v>
      </c>
      <c r="E24" s="75">
        <v>0</v>
      </c>
      <c r="K24" s="60"/>
      <c r="N24" s="49" t="s">
        <v>4</v>
      </c>
      <c r="O24" s="75">
        <v>2</v>
      </c>
      <c r="P24" s="70" t="s">
        <v>206</v>
      </c>
      <c r="Q24" s="71"/>
      <c r="X24" s="59"/>
      <c r="Y24" s="49" t="s">
        <v>5</v>
      </c>
      <c r="AC24" s="2" t="s">
        <v>316</v>
      </c>
      <c r="AD24" s="95">
        <v>6.3333333333333339</v>
      </c>
      <c r="AE24" s="95">
        <v>6.3333333333333339</v>
      </c>
      <c r="AF24" s="95">
        <v>9.5</v>
      </c>
      <c r="AG24" s="95">
        <v>12.666666666666668</v>
      </c>
      <c r="AH24" s="95">
        <v>15.833333333333332</v>
      </c>
      <c r="AI24" s="95">
        <v>19</v>
      </c>
      <c r="AJ24" s="95">
        <v>22.166666666666668</v>
      </c>
    </row>
    <row r="25" spans="1:38">
      <c r="A25" s="1"/>
      <c r="D25" s="49" t="s">
        <v>62</v>
      </c>
      <c r="E25" s="75">
        <v>0</v>
      </c>
      <c r="K25" s="60"/>
      <c r="O25" s="2"/>
      <c r="X25" s="59"/>
      <c r="AC25" s="2" t="s">
        <v>317</v>
      </c>
      <c r="AD25" s="95">
        <v>4.2222222222222223</v>
      </c>
      <c r="AE25" s="95">
        <v>4.2222222222222223</v>
      </c>
      <c r="AF25" s="95">
        <v>6.3333333333333339</v>
      </c>
      <c r="AG25" s="95">
        <v>8.4444444444444446</v>
      </c>
      <c r="AH25" s="95">
        <v>10.555555555555555</v>
      </c>
      <c r="AI25" s="95">
        <v>12.666666666666668</v>
      </c>
      <c r="AJ25" s="95">
        <v>14.777777777777779</v>
      </c>
    </row>
    <row r="26" spans="1:38">
      <c r="A26" s="1"/>
      <c r="D26" s="49" t="s">
        <v>61</v>
      </c>
      <c r="E26" s="75">
        <v>0</v>
      </c>
      <c r="F26" s="1"/>
      <c r="G26" s="1"/>
      <c r="H26" s="1"/>
      <c r="I26" s="1"/>
      <c r="J26" s="1"/>
      <c r="K26" s="64" t="s">
        <v>49</v>
      </c>
      <c r="L26" s="57"/>
      <c r="M26" s="57"/>
      <c r="N26" s="49"/>
      <c r="O26" s="75">
        <v>0</v>
      </c>
      <c r="P26" s="70" t="s">
        <v>306</v>
      </c>
      <c r="Q26" s="71"/>
      <c r="X26" s="59"/>
      <c r="Y26" s="49" t="s">
        <v>243</v>
      </c>
      <c r="Z26" s="49" t="s">
        <v>13</v>
      </c>
      <c r="AC26" s="2" t="s">
        <v>318</v>
      </c>
      <c r="AD26" s="95">
        <v>3.166666666666667</v>
      </c>
      <c r="AE26" s="95">
        <v>3.166666666666667</v>
      </c>
      <c r="AF26" s="95">
        <v>4.75</v>
      </c>
      <c r="AG26" s="95">
        <v>6.3333333333333339</v>
      </c>
      <c r="AH26" s="95">
        <v>7.9166666666666661</v>
      </c>
      <c r="AI26" s="95">
        <v>9.5</v>
      </c>
      <c r="AJ26" s="95">
        <v>11.083333333333334</v>
      </c>
    </row>
    <row r="27" spans="1:38">
      <c r="A27" s="1"/>
      <c r="D27" s="49" t="s">
        <v>63</v>
      </c>
      <c r="E27" s="75">
        <v>0</v>
      </c>
      <c r="F27" s="2"/>
      <c r="G27" s="2"/>
      <c r="H27" s="2"/>
      <c r="I27" s="2"/>
      <c r="J27" s="2"/>
      <c r="K27" s="60"/>
      <c r="N27" s="49" t="s">
        <v>4</v>
      </c>
      <c r="O27" s="75">
        <v>0</v>
      </c>
      <c r="P27" s="70" t="s">
        <v>203</v>
      </c>
      <c r="Q27" s="71"/>
      <c r="X27" s="59"/>
      <c r="Y27" s="49" t="s">
        <v>242</v>
      </c>
      <c r="Z27" s="49" t="s">
        <v>13</v>
      </c>
      <c r="AC27" s="2" t="s">
        <v>319</v>
      </c>
      <c r="AD27" s="95"/>
      <c r="AE27" s="95"/>
      <c r="AF27" s="95"/>
      <c r="AG27" s="95"/>
      <c r="AH27" s="95"/>
      <c r="AI27" s="95"/>
      <c r="AJ27" s="95"/>
    </row>
    <row r="28" spans="1:38">
      <c r="A28" s="1"/>
      <c r="D28" s="49" t="s">
        <v>64</v>
      </c>
      <c r="E28" s="75">
        <v>1</v>
      </c>
      <c r="F28" s="2"/>
      <c r="G28" s="2"/>
      <c r="H28" s="2"/>
      <c r="I28" s="2"/>
      <c r="J28" s="2"/>
      <c r="K28" s="60"/>
      <c r="O28" s="2"/>
      <c r="X28" s="59"/>
      <c r="Y28" s="49" t="s">
        <v>214</v>
      </c>
      <c r="Z28" s="49" t="s">
        <v>2</v>
      </c>
      <c r="AC28" s="2"/>
      <c r="AD28" s="95"/>
      <c r="AE28" s="95"/>
      <c r="AF28" s="95"/>
      <c r="AG28" s="95"/>
      <c r="AH28" s="95"/>
      <c r="AI28" s="95"/>
      <c r="AJ28" s="95"/>
    </row>
    <row r="29" spans="1:38">
      <c r="A29" s="1"/>
      <c r="D29" s="49" t="s">
        <v>65</v>
      </c>
      <c r="E29" s="75">
        <v>1</v>
      </c>
      <c r="F29" s="2"/>
      <c r="G29" s="2"/>
      <c r="H29" s="2"/>
      <c r="I29" s="2"/>
      <c r="J29" s="2"/>
      <c r="K29" s="64" t="s">
        <v>50</v>
      </c>
      <c r="L29" s="57"/>
      <c r="M29" s="57"/>
      <c r="N29" s="49"/>
      <c r="O29" s="75">
        <v>0</v>
      </c>
      <c r="P29" s="70" t="s">
        <v>306</v>
      </c>
      <c r="Q29" s="71"/>
      <c r="X29" s="59"/>
      <c r="Y29" s="49" t="s">
        <v>215</v>
      </c>
      <c r="Z29" s="49" t="s">
        <v>14</v>
      </c>
    </row>
    <row r="30" spans="1:38">
      <c r="A30" s="1"/>
      <c r="D30" s="49" t="s">
        <v>66</v>
      </c>
      <c r="E30" s="75">
        <v>1</v>
      </c>
      <c r="F30" s="2"/>
      <c r="G30" s="2"/>
      <c r="H30" s="2"/>
      <c r="I30" s="2"/>
      <c r="J30" s="2"/>
      <c r="K30" s="60"/>
      <c r="N30" s="49" t="s">
        <v>4</v>
      </c>
      <c r="O30" s="75">
        <v>-1</v>
      </c>
      <c r="P30" s="70" t="s">
        <v>207</v>
      </c>
      <c r="Q30" s="71"/>
      <c r="X30" s="59"/>
      <c r="AC30" s="96" t="s">
        <v>245</v>
      </c>
      <c r="AD30" t="s">
        <v>250</v>
      </c>
    </row>
    <row r="31" spans="1:38">
      <c r="A31" s="1"/>
      <c r="D31" s="49" t="s">
        <v>67</v>
      </c>
      <c r="E31" s="75">
        <v>1</v>
      </c>
      <c r="F31" s="2"/>
      <c r="G31" s="2"/>
      <c r="H31" s="2"/>
      <c r="I31" s="2"/>
      <c r="J31" s="2"/>
      <c r="K31" s="60"/>
      <c r="O31" s="2"/>
      <c r="X31" s="64" t="s">
        <v>102</v>
      </c>
      <c r="Y31" s="49" t="s">
        <v>4</v>
      </c>
      <c r="AC31" s="97" t="s">
        <v>246</v>
      </c>
      <c r="AD31" t="s">
        <v>251</v>
      </c>
    </row>
    <row r="32" spans="1:38">
      <c r="A32" s="1"/>
      <c r="D32" s="49" t="s">
        <v>68</v>
      </c>
      <c r="E32" s="75">
        <v>2</v>
      </c>
      <c r="F32" s="2"/>
      <c r="G32" s="2"/>
      <c r="H32" s="2"/>
      <c r="I32" s="2"/>
      <c r="J32" s="2"/>
      <c r="K32" s="64" t="s">
        <v>51</v>
      </c>
      <c r="L32" s="57"/>
      <c r="M32" s="57"/>
      <c r="N32" s="49"/>
      <c r="O32" s="75">
        <v>0</v>
      </c>
      <c r="P32" s="70" t="s">
        <v>306</v>
      </c>
      <c r="Q32" s="71"/>
      <c r="X32" s="59"/>
      <c r="Y32" s="49" t="s">
        <v>5</v>
      </c>
      <c r="AC32" s="98" t="s">
        <v>247</v>
      </c>
      <c r="AD32" t="s">
        <v>252</v>
      </c>
    </row>
    <row r="33" spans="1:30">
      <c r="A33" s="1"/>
      <c r="D33" s="49" t="s">
        <v>69</v>
      </c>
      <c r="E33" s="75">
        <v>2</v>
      </c>
      <c r="F33" s="2"/>
      <c r="G33" s="2"/>
      <c r="H33" s="2"/>
      <c r="I33" s="2"/>
      <c r="J33" s="2"/>
      <c r="K33" s="60"/>
      <c r="N33" s="49" t="s">
        <v>4</v>
      </c>
      <c r="O33" s="75">
        <v>0</v>
      </c>
      <c r="P33" s="70" t="s">
        <v>203</v>
      </c>
      <c r="Q33" s="71"/>
      <c r="X33" s="59"/>
      <c r="AC33" s="99" t="s">
        <v>248</v>
      </c>
      <c r="AD33" t="s">
        <v>253</v>
      </c>
    </row>
    <row r="34" spans="1:30">
      <c r="A34" s="1"/>
      <c r="D34" s="49" t="s">
        <v>70</v>
      </c>
      <c r="E34" s="75">
        <v>2</v>
      </c>
      <c r="F34" s="2"/>
      <c r="G34" s="2"/>
      <c r="H34" s="2"/>
      <c r="I34" s="2"/>
      <c r="J34" s="2"/>
      <c r="K34" s="60"/>
      <c r="O34" s="2"/>
      <c r="X34" s="59"/>
      <c r="Y34" s="49" t="s">
        <v>178</v>
      </c>
      <c r="Z34" s="49" t="s">
        <v>14</v>
      </c>
      <c r="AC34" s="100" t="s">
        <v>249</v>
      </c>
      <c r="AD34" t="s">
        <v>254</v>
      </c>
    </row>
    <row r="35" spans="1:30">
      <c r="A35" s="1"/>
      <c r="D35" s="49" t="s">
        <v>71</v>
      </c>
      <c r="E35" s="75">
        <v>2</v>
      </c>
      <c r="F35" s="2"/>
      <c r="G35" s="2"/>
      <c r="H35" s="2"/>
      <c r="I35" s="2"/>
      <c r="J35" s="2"/>
      <c r="K35" s="64" t="s">
        <v>208</v>
      </c>
      <c r="L35" s="57"/>
      <c r="M35" s="57"/>
      <c r="N35" s="49"/>
      <c r="O35" s="75">
        <v>0</v>
      </c>
      <c r="P35" s="70" t="s">
        <v>306</v>
      </c>
      <c r="Q35" s="71"/>
      <c r="X35" s="59"/>
      <c r="Y35" s="49" t="s">
        <v>177</v>
      </c>
      <c r="Z35" s="49" t="s">
        <v>14</v>
      </c>
    </row>
    <row r="36" spans="1:30">
      <c r="A36" s="1"/>
      <c r="D36" s="49" t="s">
        <v>72</v>
      </c>
      <c r="E36" s="75">
        <v>3</v>
      </c>
      <c r="F36" s="2"/>
      <c r="G36" s="2"/>
      <c r="H36" s="2"/>
      <c r="I36" s="2"/>
      <c r="J36" s="2"/>
      <c r="K36" s="60"/>
      <c r="N36" s="49" t="s">
        <v>4</v>
      </c>
      <c r="O36" s="75">
        <v>0</v>
      </c>
      <c r="P36" s="70" t="s">
        <v>203</v>
      </c>
      <c r="Q36" s="71"/>
      <c r="X36" s="59"/>
      <c r="Y36" s="49" t="s">
        <v>101</v>
      </c>
      <c r="Z36" s="49" t="s">
        <v>15</v>
      </c>
    </row>
    <row r="37" spans="1:30">
      <c r="A37" s="1"/>
      <c r="D37" s="49" t="s">
        <v>73</v>
      </c>
      <c r="E37" s="75">
        <v>3</v>
      </c>
      <c r="F37" s="2"/>
      <c r="G37" s="2"/>
      <c r="H37" s="2"/>
      <c r="I37" s="2"/>
      <c r="J37" s="2"/>
      <c r="K37" s="60"/>
      <c r="O37" s="2"/>
      <c r="X37" s="59"/>
    </row>
    <row r="38" spans="1:30">
      <c r="A38" s="1"/>
      <c r="D38" s="49" t="s">
        <v>74</v>
      </c>
      <c r="E38" s="75">
        <v>3</v>
      </c>
      <c r="F38" s="2"/>
      <c r="G38" s="2"/>
      <c r="H38" s="2"/>
      <c r="I38" s="2"/>
      <c r="J38" s="2"/>
      <c r="K38" s="64" t="s">
        <v>54</v>
      </c>
      <c r="L38" s="57"/>
      <c r="M38" s="57"/>
      <c r="N38" s="49"/>
      <c r="O38" s="75">
        <v>0</v>
      </c>
      <c r="P38" s="70" t="s">
        <v>306</v>
      </c>
      <c r="Q38" s="71"/>
      <c r="X38" s="64" t="s">
        <v>12</v>
      </c>
      <c r="Y38" s="49" t="s">
        <v>4</v>
      </c>
    </row>
    <row r="39" spans="1:30">
      <c r="A39" s="1"/>
      <c r="D39" s="49" t="s">
        <v>75</v>
      </c>
      <c r="E39" s="75">
        <v>3</v>
      </c>
      <c r="F39" s="2"/>
      <c r="G39" s="2"/>
      <c r="H39" s="2"/>
      <c r="I39" s="2"/>
      <c r="J39" s="2"/>
      <c r="K39" s="60"/>
      <c r="N39" s="49" t="s">
        <v>4</v>
      </c>
      <c r="O39" s="75">
        <v>0</v>
      </c>
      <c r="P39" s="70" t="s">
        <v>203</v>
      </c>
      <c r="Q39" s="71"/>
      <c r="X39" s="60"/>
      <c r="Y39" s="49" t="s">
        <v>5</v>
      </c>
    </row>
    <row r="40" spans="1:30">
      <c r="A40" s="1"/>
      <c r="D40" s="49" t="s">
        <v>76</v>
      </c>
      <c r="E40" s="75">
        <v>3</v>
      </c>
      <c r="F40" s="2"/>
      <c r="G40" s="2"/>
      <c r="H40" s="2"/>
      <c r="I40" s="2"/>
      <c r="J40" s="2"/>
      <c r="K40" s="60"/>
      <c r="O40" s="2"/>
      <c r="X40" s="60"/>
    </row>
    <row r="41" spans="1:30">
      <c r="A41" s="1"/>
      <c r="D41" s="49" t="s">
        <v>77</v>
      </c>
      <c r="E41" s="75">
        <v>3</v>
      </c>
      <c r="F41" s="2"/>
      <c r="G41" s="2"/>
      <c r="H41" s="2"/>
      <c r="I41" s="2"/>
      <c r="J41" s="2"/>
      <c r="K41" s="64" t="s">
        <v>52</v>
      </c>
      <c r="L41" s="57"/>
      <c r="M41" s="57"/>
      <c r="N41" s="49"/>
      <c r="O41" s="75">
        <v>0</v>
      </c>
      <c r="P41" s="70" t="s">
        <v>306</v>
      </c>
      <c r="Q41" s="71"/>
      <c r="X41" s="60"/>
      <c r="Y41" s="49" t="s">
        <v>103</v>
      </c>
      <c r="Z41" s="49" t="s">
        <v>14</v>
      </c>
    </row>
    <row r="42" spans="1:30">
      <c r="A42" s="1"/>
      <c r="D42" s="49" t="s">
        <v>78</v>
      </c>
      <c r="E42" s="75">
        <v>3</v>
      </c>
      <c r="F42" s="2"/>
      <c r="G42" s="2"/>
      <c r="H42" s="2"/>
      <c r="I42" s="2"/>
      <c r="J42" s="2"/>
      <c r="K42" s="60"/>
      <c r="N42" s="49" t="s">
        <v>4</v>
      </c>
      <c r="O42" s="75">
        <v>1</v>
      </c>
      <c r="P42" s="49" t="s">
        <v>204</v>
      </c>
      <c r="Q42" s="71"/>
      <c r="X42" s="60"/>
      <c r="Y42" s="49" t="s">
        <v>104</v>
      </c>
      <c r="Z42" s="49" t="s">
        <v>15</v>
      </c>
    </row>
    <row r="43" spans="1:30">
      <c r="A43" s="1"/>
      <c r="D43" s="49" t="s">
        <v>79</v>
      </c>
      <c r="E43" s="75">
        <v>3</v>
      </c>
      <c r="F43" s="2"/>
      <c r="G43" s="2"/>
      <c r="H43" s="2"/>
      <c r="I43" s="2"/>
      <c r="J43" s="2"/>
      <c r="K43" s="60"/>
      <c r="O43" s="2"/>
      <c r="X43" s="60"/>
      <c r="Y43" s="49" t="s">
        <v>105</v>
      </c>
      <c r="Z43" s="49" t="s">
        <v>15</v>
      </c>
    </row>
    <row r="44" spans="1:30">
      <c r="A44" s="53"/>
      <c r="K44" s="64" t="s">
        <v>285</v>
      </c>
      <c r="L44" s="57"/>
      <c r="M44" s="57"/>
      <c r="N44" s="49"/>
      <c r="O44" s="75">
        <v>0</v>
      </c>
      <c r="P44" s="70" t="s">
        <v>306</v>
      </c>
      <c r="Q44" s="71"/>
      <c r="X44" s="60"/>
      <c r="Y44" s="49" t="s">
        <v>181</v>
      </c>
      <c r="Z44" s="49" t="s">
        <v>14</v>
      </c>
    </row>
    <row r="45" spans="1:30">
      <c r="A45" s="56" t="s">
        <v>189</v>
      </c>
      <c r="B45" s="57"/>
      <c r="C45" s="57"/>
      <c r="D45" s="54" t="s">
        <v>187</v>
      </c>
      <c r="E45" s="48" t="s">
        <v>23</v>
      </c>
      <c r="K45" s="60"/>
      <c r="N45" s="49" t="s">
        <v>4</v>
      </c>
      <c r="O45" s="75">
        <v>-1</v>
      </c>
      <c r="P45" s="70" t="s">
        <v>207</v>
      </c>
      <c r="Q45" s="71"/>
      <c r="X45" s="60"/>
      <c r="Y45" s="49" t="s">
        <v>200</v>
      </c>
      <c r="Z45" s="49" t="s">
        <v>2</v>
      </c>
    </row>
    <row r="46" spans="1:30">
      <c r="A46" s="53"/>
      <c r="D46" s="49" t="s">
        <v>24</v>
      </c>
      <c r="E46" s="75">
        <v>3</v>
      </c>
      <c r="K46" s="60"/>
      <c r="O46" s="2"/>
      <c r="X46" s="60"/>
      <c r="Y46" s="139" t="s">
        <v>345</v>
      </c>
      <c r="Z46" s="139" t="s">
        <v>14</v>
      </c>
    </row>
    <row r="47" spans="1:30">
      <c r="A47" s="53"/>
      <c r="D47" s="49" t="s">
        <v>25</v>
      </c>
      <c r="E47" s="75">
        <v>2</v>
      </c>
      <c r="K47" s="64" t="s">
        <v>209</v>
      </c>
      <c r="L47" s="57"/>
      <c r="M47" s="57"/>
      <c r="N47" s="49"/>
      <c r="O47" s="75">
        <v>0</v>
      </c>
      <c r="P47" s="70" t="s">
        <v>306</v>
      </c>
      <c r="Q47" s="71"/>
      <c r="X47" s="199" t="s">
        <v>216</v>
      </c>
      <c r="Y47" s="49" t="s">
        <v>4</v>
      </c>
    </row>
    <row r="48" spans="1:30">
      <c r="A48" s="53"/>
      <c r="D48" s="49" t="s">
        <v>221</v>
      </c>
      <c r="E48" s="75">
        <v>2</v>
      </c>
      <c r="K48" s="60"/>
      <c r="N48" s="49" t="s">
        <v>4</v>
      </c>
      <c r="O48" s="75">
        <v>0</v>
      </c>
      <c r="P48" s="70" t="s">
        <v>203</v>
      </c>
      <c r="Q48" s="71"/>
      <c r="X48" s="199"/>
      <c r="Y48" s="49" t="s">
        <v>5</v>
      </c>
    </row>
    <row r="49" spans="1:30">
      <c r="A49" s="53"/>
      <c r="D49" s="49" t="s">
        <v>26</v>
      </c>
      <c r="E49" s="75">
        <v>1</v>
      </c>
      <c r="K49" s="60"/>
      <c r="O49" s="2"/>
      <c r="X49" s="79"/>
    </row>
    <row r="50" spans="1:30">
      <c r="A50" s="1"/>
      <c r="K50" s="64" t="s">
        <v>210</v>
      </c>
      <c r="L50" s="57"/>
      <c r="M50" s="57"/>
      <c r="N50" s="49"/>
      <c r="O50" s="75">
        <v>0</v>
      </c>
      <c r="P50" s="70" t="s">
        <v>306</v>
      </c>
      <c r="Q50" s="71"/>
      <c r="X50" s="79"/>
      <c r="Y50" s="49" t="s">
        <v>218</v>
      </c>
      <c r="Z50" s="49" t="s">
        <v>14</v>
      </c>
    </row>
    <row r="51" spans="1:30">
      <c r="A51" s="56" t="s">
        <v>190</v>
      </c>
      <c r="B51" s="57"/>
      <c r="C51" s="57"/>
      <c r="D51" s="54" t="s">
        <v>190</v>
      </c>
      <c r="E51" s="48" t="s">
        <v>23</v>
      </c>
      <c r="K51" s="60"/>
      <c r="N51" s="49" t="s">
        <v>4</v>
      </c>
      <c r="O51" s="75">
        <v>-1</v>
      </c>
      <c r="P51" s="70" t="s">
        <v>207</v>
      </c>
      <c r="Q51" s="71"/>
      <c r="X51" s="79"/>
      <c r="Y51" s="49" t="s">
        <v>219</v>
      </c>
      <c r="Z51" s="49" t="s">
        <v>14</v>
      </c>
    </row>
    <row r="52" spans="1:30">
      <c r="A52" s="53"/>
      <c r="D52" s="49" t="s">
        <v>29</v>
      </c>
      <c r="E52" s="75">
        <v>3</v>
      </c>
      <c r="K52" s="60"/>
      <c r="O52" s="2"/>
      <c r="X52" s="60"/>
    </row>
    <row r="53" spans="1:30">
      <c r="A53" s="53"/>
      <c r="D53" s="49" t="s">
        <v>30</v>
      </c>
      <c r="E53" s="75">
        <v>3</v>
      </c>
      <c r="K53" s="64" t="s">
        <v>211</v>
      </c>
      <c r="L53" s="57"/>
      <c r="M53" s="57"/>
      <c r="N53" s="49"/>
      <c r="O53" s="75">
        <v>0</v>
      </c>
      <c r="P53" s="70" t="s">
        <v>306</v>
      </c>
      <c r="Q53" s="71"/>
      <c r="X53" s="54" t="s">
        <v>93</v>
      </c>
      <c r="Y53" s="54" t="s">
        <v>94</v>
      </c>
      <c r="Z53" s="54" t="s">
        <v>95</v>
      </c>
      <c r="AA53" s="54" t="s">
        <v>96</v>
      </c>
    </row>
    <row r="54" spans="1:30">
      <c r="A54" s="53"/>
      <c r="D54" s="49" t="s">
        <v>31</v>
      </c>
      <c r="E54" s="75">
        <v>2</v>
      </c>
      <c r="K54" s="60"/>
      <c r="N54" s="49" t="s">
        <v>4</v>
      </c>
      <c r="O54" s="75">
        <v>-2</v>
      </c>
      <c r="P54" s="70" t="s">
        <v>212</v>
      </c>
      <c r="Q54" s="71"/>
      <c r="X54" s="49" t="s">
        <v>16</v>
      </c>
      <c r="Y54" s="49" t="s">
        <v>18</v>
      </c>
      <c r="Z54" s="49" t="s">
        <v>18</v>
      </c>
      <c r="AA54" s="49" t="s">
        <v>13</v>
      </c>
    </row>
    <row r="55" spans="1:30">
      <c r="A55" s="53"/>
      <c r="D55" s="49" t="s">
        <v>32</v>
      </c>
      <c r="E55" s="75">
        <v>1</v>
      </c>
      <c r="K55" s="68"/>
      <c r="O55" s="2"/>
      <c r="X55" s="49" t="s">
        <v>13</v>
      </c>
      <c r="Y55" s="49" t="s">
        <v>13</v>
      </c>
      <c r="Z55" s="49" t="s">
        <v>13</v>
      </c>
      <c r="AA55" s="49" t="s">
        <v>13</v>
      </c>
    </row>
    <row r="56" spans="1:30">
      <c r="A56" s="53"/>
      <c r="D56" s="49" t="s">
        <v>229</v>
      </c>
      <c r="E56" s="75">
        <v>0</v>
      </c>
      <c r="K56" s="119" t="s">
        <v>120</v>
      </c>
      <c r="L56" s="120"/>
      <c r="M56" s="120"/>
      <c r="N56" s="120"/>
      <c r="O56" s="120"/>
      <c r="P56" s="120"/>
      <c r="Q56" s="120"/>
      <c r="R56" s="120"/>
      <c r="S56" s="120"/>
      <c r="T56" s="121"/>
      <c r="X56" s="49" t="s">
        <v>2</v>
      </c>
      <c r="Y56" s="49" t="s">
        <v>13</v>
      </c>
      <c r="Z56" s="49" t="s">
        <v>17</v>
      </c>
      <c r="AA56" s="49" t="s">
        <v>17</v>
      </c>
    </row>
    <row r="57" spans="1:30">
      <c r="A57" s="53"/>
      <c r="D57" s="49" t="s">
        <v>34</v>
      </c>
      <c r="E57" s="75">
        <v>1</v>
      </c>
      <c r="K57" s="55" t="s">
        <v>16</v>
      </c>
      <c r="L57" s="65" t="s">
        <v>108</v>
      </c>
      <c r="M57" s="66"/>
      <c r="N57" s="66"/>
      <c r="O57" s="66"/>
      <c r="P57" s="66"/>
      <c r="Q57" s="66"/>
      <c r="R57" s="66"/>
      <c r="S57" s="66"/>
      <c r="T57" s="67"/>
      <c r="X57" s="49" t="s">
        <v>14</v>
      </c>
      <c r="Y57" s="49" t="s">
        <v>17</v>
      </c>
      <c r="Z57" s="49" t="s">
        <v>17</v>
      </c>
      <c r="AA57" s="49" t="s">
        <v>14</v>
      </c>
    </row>
    <row r="58" spans="1:30">
      <c r="A58" s="53"/>
      <c r="D58" s="49" t="s">
        <v>33</v>
      </c>
      <c r="E58" s="75">
        <v>0</v>
      </c>
      <c r="K58" s="55" t="s">
        <v>13</v>
      </c>
      <c r="L58" s="60" t="s">
        <v>109</v>
      </c>
      <c r="T58" s="122"/>
      <c r="X58" s="49" t="s">
        <v>15</v>
      </c>
      <c r="Y58" s="49" t="s">
        <v>17</v>
      </c>
      <c r="Z58" s="49" t="s">
        <v>14</v>
      </c>
      <c r="AA58" s="49" t="s">
        <v>14</v>
      </c>
    </row>
    <row r="59" spans="1:30">
      <c r="A59" s="1"/>
      <c r="K59" s="55" t="s">
        <v>2</v>
      </c>
      <c r="L59" s="60" t="s">
        <v>110</v>
      </c>
      <c r="T59" s="122"/>
      <c r="X59" s="60"/>
    </row>
    <row r="60" spans="1:30">
      <c r="A60" s="56" t="s">
        <v>191</v>
      </c>
      <c r="B60" s="57"/>
      <c r="C60" s="57"/>
      <c r="D60" s="54" t="s">
        <v>191</v>
      </c>
      <c r="E60" s="58" t="s">
        <v>23</v>
      </c>
      <c r="K60" s="55" t="s">
        <v>14</v>
      </c>
      <c r="L60" s="60" t="s">
        <v>111</v>
      </c>
      <c r="T60" s="122"/>
      <c r="X60" s="64" t="s">
        <v>121</v>
      </c>
      <c r="Y60" s="57"/>
      <c r="Z60" s="57"/>
      <c r="AA60" s="57"/>
      <c r="AB60" s="57"/>
      <c r="AC60" s="57"/>
      <c r="AD60" s="57"/>
    </row>
    <row r="61" spans="1:30">
      <c r="A61" s="53"/>
      <c r="D61" s="49" t="s">
        <v>288</v>
      </c>
      <c r="E61" s="75">
        <v>3</v>
      </c>
      <c r="K61" s="55" t="s">
        <v>15</v>
      </c>
      <c r="L61" s="68" t="s">
        <v>112</v>
      </c>
      <c r="M61" s="50"/>
      <c r="N61" s="50"/>
      <c r="O61" s="50"/>
      <c r="P61" s="50"/>
      <c r="Q61" s="50"/>
      <c r="R61" s="50"/>
      <c r="S61" s="50"/>
      <c r="T61" s="123"/>
      <c r="X61" s="55" t="s">
        <v>18</v>
      </c>
      <c r="Y61" s="60" t="s">
        <v>176</v>
      </c>
    </row>
    <row r="62" spans="1:30">
      <c r="A62" s="53"/>
      <c r="D62" s="49" t="s">
        <v>289</v>
      </c>
      <c r="E62" s="75">
        <v>3</v>
      </c>
      <c r="K62" s="60"/>
      <c r="X62" s="55" t="s">
        <v>13</v>
      </c>
      <c r="Y62" s="60" t="s">
        <v>122</v>
      </c>
    </row>
    <row r="63" spans="1:30">
      <c r="A63" s="53"/>
      <c r="D63" s="49" t="s">
        <v>290</v>
      </c>
      <c r="E63" s="75">
        <v>2</v>
      </c>
      <c r="K63" s="60"/>
      <c r="X63" s="55" t="s">
        <v>17</v>
      </c>
      <c r="Y63" s="60" t="s">
        <v>123</v>
      </c>
    </row>
    <row r="64" spans="1:30">
      <c r="A64" s="53"/>
      <c r="D64" s="49" t="s">
        <v>269</v>
      </c>
      <c r="E64" s="75">
        <v>1</v>
      </c>
      <c r="F64" s="53"/>
      <c r="G64" s="53"/>
      <c r="H64" s="53"/>
      <c r="I64" s="53"/>
      <c r="J64" s="53"/>
      <c r="K64" s="60"/>
      <c r="X64" s="55" t="s">
        <v>14</v>
      </c>
      <c r="Y64" s="68" t="s">
        <v>124</v>
      </c>
      <c r="Z64" s="50"/>
      <c r="AA64" s="50"/>
      <c r="AB64" s="50"/>
      <c r="AC64" s="50"/>
      <c r="AD64" s="50"/>
    </row>
    <row r="65" spans="1:30">
      <c r="A65" s="53"/>
      <c r="D65" s="49" t="s">
        <v>195</v>
      </c>
      <c r="E65" s="75">
        <v>1</v>
      </c>
      <c r="F65" s="53"/>
      <c r="G65" s="53"/>
      <c r="H65" s="53"/>
      <c r="I65" s="53"/>
      <c r="J65" s="53"/>
      <c r="K65" s="60"/>
      <c r="X65" s="63"/>
    </row>
    <row r="66" spans="1:30">
      <c r="A66" s="53"/>
      <c r="D66" s="49" t="s">
        <v>196</v>
      </c>
      <c r="E66" s="75">
        <v>2</v>
      </c>
      <c r="F66" s="53"/>
      <c r="G66" s="53"/>
      <c r="H66" s="53"/>
      <c r="I66" s="53"/>
      <c r="J66" s="53"/>
      <c r="K66" s="63"/>
      <c r="X66" s="69" t="s">
        <v>19</v>
      </c>
      <c r="Y66" s="57"/>
      <c r="Z66" s="57"/>
      <c r="AA66" s="57"/>
      <c r="AB66" s="57"/>
      <c r="AC66" s="57"/>
      <c r="AD66" s="57"/>
    </row>
    <row r="67" spans="1:30">
      <c r="A67" s="53"/>
      <c r="D67" s="49" t="s">
        <v>291</v>
      </c>
      <c r="E67" s="75">
        <v>0</v>
      </c>
      <c r="F67" s="53"/>
      <c r="G67" s="53"/>
      <c r="H67" s="53"/>
      <c r="I67" s="53"/>
      <c r="J67" s="53"/>
      <c r="K67" s="63"/>
      <c r="X67" s="55" t="s">
        <v>17</v>
      </c>
      <c r="Y67" s="65" t="s">
        <v>126</v>
      </c>
      <c r="Z67" s="66"/>
      <c r="AA67" s="66"/>
      <c r="AB67" s="66"/>
      <c r="AC67" s="66"/>
      <c r="AD67" s="66"/>
    </row>
    <row r="68" spans="1:30">
      <c r="A68" s="53"/>
      <c r="D68" s="66"/>
      <c r="E68" s="77"/>
      <c r="K68" s="63"/>
      <c r="X68" s="55" t="s">
        <v>14</v>
      </c>
      <c r="Y68" s="68" t="s">
        <v>125</v>
      </c>
      <c r="Z68" s="50"/>
      <c r="AA68" s="50"/>
      <c r="AB68" s="50"/>
      <c r="AC68" s="50"/>
      <c r="AD68" s="50"/>
    </row>
    <row r="69" spans="1:30">
      <c r="A69" s="53"/>
      <c r="K69" s="63"/>
      <c r="X69" s="60"/>
    </row>
    <row r="70" spans="1:30" ht="15" customHeight="1">
      <c r="A70" s="56" t="s">
        <v>292</v>
      </c>
      <c r="B70" s="57"/>
      <c r="C70" s="57"/>
      <c r="D70" s="54" t="s">
        <v>197</v>
      </c>
      <c r="E70" s="48" t="s">
        <v>23</v>
      </c>
      <c r="K70" s="60"/>
      <c r="X70" s="59"/>
    </row>
    <row r="71" spans="1:30">
      <c r="A71" s="53"/>
      <c r="D71" s="49" t="s">
        <v>293</v>
      </c>
      <c r="E71" s="75">
        <v>3</v>
      </c>
      <c r="K71" s="60"/>
      <c r="X71" s="60"/>
    </row>
    <row r="72" spans="1:30" ht="15" customHeight="1">
      <c r="A72" s="53"/>
      <c r="D72" s="49" t="s">
        <v>274</v>
      </c>
      <c r="E72" s="75">
        <v>2</v>
      </c>
      <c r="K72" s="60"/>
      <c r="X72" s="60"/>
    </row>
    <row r="73" spans="1:30">
      <c r="A73" s="53"/>
      <c r="D73" s="49" t="s">
        <v>294</v>
      </c>
      <c r="E73" s="75">
        <v>1</v>
      </c>
      <c r="K73" s="60"/>
      <c r="X73" s="60"/>
    </row>
    <row r="74" spans="1:30" ht="15" customHeight="1">
      <c r="A74" s="53"/>
      <c r="K74" s="60"/>
      <c r="X74" s="60"/>
    </row>
    <row r="75" spans="1:30">
      <c r="A75" s="56" t="s">
        <v>198</v>
      </c>
      <c r="B75" s="57"/>
      <c r="C75" s="57"/>
      <c r="D75" s="54" t="s">
        <v>198</v>
      </c>
      <c r="E75" s="48" t="s">
        <v>23</v>
      </c>
      <c r="K75" s="60"/>
      <c r="X75" s="60"/>
    </row>
    <row r="76" spans="1:30">
      <c r="A76" s="53"/>
      <c r="D76" s="49" t="s">
        <v>295</v>
      </c>
      <c r="E76" s="75">
        <v>3</v>
      </c>
      <c r="K76" s="60"/>
      <c r="X76" s="60"/>
    </row>
    <row r="77" spans="1:30">
      <c r="A77" s="53"/>
      <c r="D77" s="49" t="s">
        <v>296</v>
      </c>
      <c r="E77" s="75">
        <v>2</v>
      </c>
      <c r="K77" s="60"/>
      <c r="X77" s="60"/>
    </row>
    <row r="78" spans="1:30">
      <c r="A78" s="53"/>
      <c r="D78" s="49" t="s">
        <v>297</v>
      </c>
      <c r="E78" s="75">
        <v>2</v>
      </c>
      <c r="K78" s="60"/>
      <c r="X78" s="60"/>
    </row>
    <row r="79" spans="1:30">
      <c r="A79" s="53"/>
      <c r="D79" s="49" t="s">
        <v>298</v>
      </c>
      <c r="E79" s="75">
        <v>2</v>
      </c>
      <c r="K79" s="60"/>
      <c r="X79" s="60"/>
    </row>
    <row r="80" spans="1:30">
      <c r="A80" s="1"/>
      <c r="D80" s="49" t="s">
        <v>279</v>
      </c>
      <c r="E80" s="75">
        <v>1</v>
      </c>
      <c r="K80" s="60"/>
      <c r="X80" s="60"/>
    </row>
    <row r="81" spans="1:24">
      <c r="A81" s="1"/>
      <c r="D81" s="49" t="s">
        <v>299</v>
      </c>
      <c r="E81" s="75">
        <v>0</v>
      </c>
      <c r="K81" s="60"/>
      <c r="X81" s="60"/>
    </row>
    <row r="82" spans="1:24">
      <c r="A82" s="1"/>
      <c r="E82" s="2"/>
      <c r="K82" s="60"/>
      <c r="X82" s="60"/>
    </row>
    <row r="83" spans="1:24">
      <c r="A83" s="1"/>
      <c r="X83" s="60"/>
    </row>
    <row r="84" spans="1:24">
      <c r="A84" s="56" t="s">
        <v>42</v>
      </c>
      <c r="B84" s="57"/>
      <c r="C84" s="57"/>
      <c r="D84" s="57"/>
      <c r="E84" s="57"/>
      <c r="X84" s="60"/>
    </row>
    <row r="85" spans="1:24">
      <c r="A85" s="1"/>
      <c r="C85" s="1" t="s">
        <v>222</v>
      </c>
      <c r="D85" s="54" t="s">
        <v>199</v>
      </c>
      <c r="X85" s="60"/>
    </row>
    <row r="86" spans="1:24">
      <c r="A86" s="76"/>
      <c r="B86" s="78"/>
      <c r="C86" s="133">
        <v>8</v>
      </c>
      <c r="D86" s="49" t="s">
        <v>16</v>
      </c>
      <c r="E86" s="65" t="s">
        <v>201</v>
      </c>
      <c r="F86" s="65" t="s">
        <v>142</v>
      </c>
      <c r="G86" s="66"/>
      <c r="H86" s="66"/>
      <c r="I86" s="66"/>
      <c r="J86" s="66"/>
      <c r="K86" s="66"/>
      <c r="L86" s="66"/>
      <c r="M86" s="66"/>
      <c r="N86" s="66"/>
      <c r="O86" s="66"/>
      <c r="P86" s="66"/>
      <c r="Q86" s="66"/>
      <c r="R86" s="66"/>
      <c r="X86" s="60"/>
    </row>
    <row r="87" spans="1:24">
      <c r="A87" s="1"/>
      <c r="C87" s="133">
        <v>12</v>
      </c>
      <c r="D87" s="49" t="s">
        <v>13</v>
      </c>
      <c r="E87" s="49" t="s">
        <v>201</v>
      </c>
      <c r="F87" s="60" t="s">
        <v>143</v>
      </c>
      <c r="X87" s="60"/>
    </row>
    <row r="88" spans="1:24">
      <c r="A88" s="1"/>
      <c r="C88" s="133">
        <v>14</v>
      </c>
      <c r="D88" s="49" t="s">
        <v>2</v>
      </c>
      <c r="E88" s="49" t="s">
        <v>202</v>
      </c>
      <c r="F88" s="60" t="s">
        <v>144</v>
      </c>
      <c r="X88" s="60"/>
    </row>
    <row r="89" spans="1:24">
      <c r="A89" s="1"/>
      <c r="C89" s="133">
        <v>19</v>
      </c>
      <c r="D89" s="49" t="s">
        <v>14</v>
      </c>
      <c r="E89" s="49" t="s">
        <v>202</v>
      </c>
      <c r="F89" s="60" t="s">
        <v>145</v>
      </c>
      <c r="X89" s="60"/>
    </row>
    <row r="90" spans="1:24">
      <c r="A90" s="1"/>
      <c r="C90" s="49"/>
      <c r="D90" s="49" t="s">
        <v>15</v>
      </c>
      <c r="E90" s="49" t="s">
        <v>202</v>
      </c>
      <c r="F90" s="68" t="s">
        <v>146</v>
      </c>
      <c r="G90" s="50"/>
      <c r="H90" s="50"/>
      <c r="I90" s="50"/>
      <c r="J90" s="50"/>
      <c r="K90" s="50"/>
      <c r="L90" s="50"/>
      <c r="M90" s="50"/>
      <c r="N90" s="50"/>
      <c r="O90" s="50"/>
      <c r="P90" s="50"/>
      <c r="Q90" s="50"/>
      <c r="R90" s="50"/>
      <c r="X90" s="60"/>
    </row>
    <row r="91" spans="1:24">
      <c r="A91" s="1"/>
      <c r="R91" s="66"/>
    </row>
  </sheetData>
  <mergeCells count="2">
    <mergeCell ref="X47:X48"/>
    <mergeCell ref="E10:G10"/>
  </mergeCells>
  <phoneticPr fontId="25" type="noConversion"/>
  <conditionalFormatting sqref="AD17:AJ27">
    <cfRule type="cellIs" dxfId="14" priority="1" operator="lessThan">
      <formula>5</formula>
    </cfRule>
    <cfRule type="cellIs" dxfId="13" priority="2" operator="between">
      <formula>5</formula>
      <formula>20</formula>
    </cfRule>
    <cfRule type="cellIs" dxfId="12" priority="3" operator="between">
      <formula>20</formula>
      <formula>50</formula>
    </cfRule>
    <cfRule type="cellIs" dxfId="11" priority="4" operator="between">
      <formula>100</formula>
      <formula>50</formula>
    </cfRule>
    <cfRule type="cellIs" dxfId="10" priority="5" operator="greaterThanOrEqual">
      <formula>100</formula>
    </cfRule>
  </conditionalFormatting>
  <conditionalFormatting sqref="AE17:AI17 AD18:AI27">
    <cfRule type="cellIs" dxfId="9" priority="11" operator="lessThan">
      <formula>2</formula>
    </cfRule>
    <cfRule type="cellIs" dxfId="8" priority="12" operator="between">
      <formula>2</formula>
      <formula>5</formula>
    </cfRule>
    <cfRule type="cellIs" dxfId="7" priority="13" operator="between">
      <formula>5</formula>
      <formula>20</formula>
    </cfRule>
    <cfRule type="cellIs" dxfId="6" priority="14" operator="between">
      <formula>20</formula>
      <formula>100</formula>
    </cfRule>
    <cfRule type="cellIs" dxfId="5" priority="16" operator="greaterThanOrEqual">
      <formula>100</formula>
    </cfRule>
  </conditionalFormatting>
  <conditionalFormatting sqref="AJ17:AJ27">
    <cfRule type="cellIs" dxfId="4" priority="6" operator="lessThan">
      <formula>2</formula>
    </cfRule>
    <cfRule type="cellIs" dxfId="3" priority="7" operator="between">
      <formula>2</formula>
      <formula>5</formula>
    </cfRule>
    <cfRule type="cellIs" dxfId="2" priority="8" operator="between">
      <formula>5</formula>
      <formula>20</formula>
    </cfRule>
    <cfRule type="cellIs" dxfId="1" priority="9" operator="between">
      <formula>20</formula>
      <formula>100</formula>
    </cfRule>
    <cfRule type="cellIs" dxfId="0" priority="10" operator="greaterThanOrEqual">
      <formula>100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71FFD1B571BE2883E0537D20C80A46C7" version="1.0.0">
  <systemFields>
    <field name="Objective-Id">
      <value order="0">A3967035</value>
    </field>
    <field name="Objective-Title">
      <value order="0">0 - Peatland ACTION Raised Bog Protocol v1.3 ISSUE - March 2023</value>
    </field>
    <field name="Objective-Description">
      <value order="0"/>
    </field>
    <field name="Objective-CreationStamp">
      <value order="0">2023-04-20T12:58:36Z</value>
    </field>
    <field name="Objective-IsApproved">
      <value order="0">false</value>
    </field>
    <field name="Objective-IsPublished">
      <value order="0">true</value>
    </field>
    <field name="Objective-DatePublished">
      <value order="0">2023-04-20T12:58:54Z</value>
    </field>
    <field name="Objective-ModificationStamp">
      <value order="0">2023-04-20T13:03:47Z</value>
    </field>
    <field name="Objective-Owner">
      <value order="0">Christina Wood</value>
    </field>
    <field name="Objective-Path">
      <value order="0">Objective Global Folder:NatureScot Fileplan:NAT - Natural Environments:PEAT - Peat and Fens:PA - Peatland Action:PRO - Projects:Peatland Action - Projects - Peatslide Risks - Addressing Peatslide Risks in PA Restoration Activities (ibid 017197) - 2018/2019</value>
    </field>
    <field name="Objective-Parent">
      <value order="0">Peatland Action - Projects - Peatslide Risks - Addressing Peatslide Risks in PA Restoration Activities (ibid 017197) - 2018/2019</value>
    </field>
    <field name="Objective-State">
      <value order="0">Published</value>
    </field>
    <field name="Objective-VersionId">
      <value order="0">vA6952898</value>
    </field>
    <field name="Objective-Version">
      <value order="0">1.0</value>
    </field>
    <field name="Objective-VersionNumber">
      <value order="0">1</value>
    </field>
    <field name="Objective-VersionComment">
      <value order="0"/>
    </field>
    <field name="Objective-FileNumber">
      <value order="0">qA157639</value>
    </field>
    <field name="Objective-Classification">
      <value order="0"/>
    </field>
    <field name="Objective-Caveats">
      <value order="0"/>
    </field>
  </systemFields>
  <catalogues>
    <catalogue name="Document Type Catalogue" type="type" ori="id:cA8">
      <field name="Objective-Date of Original">
        <value order="0"/>
      </field>
      <field name="Objective-Sensitivity Review Date">
        <value order="0"/>
      </field>
      <field name="Objective-FOI Exemption">
        <value order="0">Release</value>
      </field>
      <field name="Objective-DPA Exemption">
        <value order="0">Release</value>
      </field>
      <field name="Objective-EIR Exception">
        <value order="0">Release</value>
      </field>
      <field name="Objective-Justification">
        <value order="0"/>
      </field>
      <field name="Objective-Date of Request">
        <value order="0"/>
      </field>
      <field name="Objective-Date of Release">
        <value order="0"/>
      </field>
      <field name="Objective-FOI/EIR Disclosure Date">
        <value order="0"/>
      </field>
      <field name="Objective-FOI/EIR Dissemination Date">
        <value order="0"/>
      </field>
      <field name="Objective-FOI Release Details">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71FFD1B571BE2883E0537D20C80A46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Front Sheet</vt:lpstr>
      <vt:lpstr>1. Pre-Restoration Likelihood</vt:lpstr>
      <vt:lpstr>2. Post-restoration Likelihood</vt:lpstr>
      <vt:lpstr>3. Consequence and Risk</vt:lpstr>
      <vt:lpstr>Summary Form</vt:lpstr>
      <vt:lpstr>Drop Down Options</vt:lpstr>
      <vt:lpstr>'Summary Form'!Print_Area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Mills</dc:creator>
  <cp:lastModifiedBy>Andy Mills</cp:lastModifiedBy>
  <cp:lastPrinted>2024-02-28T15:13:06Z</cp:lastPrinted>
  <dcterms:created xsi:type="dcterms:W3CDTF">2019-11-26T18:00:38Z</dcterms:created>
  <dcterms:modified xsi:type="dcterms:W3CDTF">2024-02-28T16:35:31Z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A3967035</vt:lpwstr>
  </property>
  <property fmtid="{D5CDD505-2E9C-101B-9397-08002B2CF9AE}" pid="4" name="Objective-Title">
    <vt:lpwstr>0 - Peatland ACTION Raised Bog Protocol v1.3 ISSUE - March 2023</vt:lpwstr>
  </property>
  <property fmtid="{D5CDD505-2E9C-101B-9397-08002B2CF9AE}" pid="5" name="Objective-Description">
    <vt:lpwstr/>
  </property>
  <property fmtid="{D5CDD505-2E9C-101B-9397-08002B2CF9AE}" pid="6" name="Objective-CreationStamp">
    <vt:filetime>2023-04-20T12:58:36Z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2023-04-20T12:58:54Z</vt:filetime>
  </property>
  <property fmtid="{D5CDD505-2E9C-101B-9397-08002B2CF9AE}" pid="10" name="Objective-ModificationStamp">
    <vt:filetime>2023-04-20T13:03:47Z</vt:filetime>
  </property>
  <property fmtid="{D5CDD505-2E9C-101B-9397-08002B2CF9AE}" pid="11" name="Objective-Owner">
    <vt:lpwstr>Christina Wood</vt:lpwstr>
  </property>
  <property fmtid="{D5CDD505-2E9C-101B-9397-08002B2CF9AE}" pid="12" name="Objective-Path">
    <vt:lpwstr>Objective Global Folder:NatureScot Fileplan:NAT - Natural Environments:PEAT - Peat and Fens:PA - Peatland Action:PRO - Projects:Peatland Action - Projects - Peatslide Risks - Addressing Peatslide Risks in PA Restoration Activities (ibid 017197) - 2018/201</vt:lpwstr>
  </property>
  <property fmtid="{D5CDD505-2E9C-101B-9397-08002B2CF9AE}" pid="13" name="Objective-Parent">
    <vt:lpwstr>Peatland Action - Projects - Peatslide Risks - Addressing Peatslide Risks in PA Restoration Activities (ibid 017197) - 2018/2019</vt:lpwstr>
  </property>
  <property fmtid="{D5CDD505-2E9C-101B-9397-08002B2CF9AE}" pid="14" name="Objective-State">
    <vt:lpwstr>Published</vt:lpwstr>
  </property>
  <property fmtid="{D5CDD505-2E9C-101B-9397-08002B2CF9AE}" pid="15" name="Objective-VersionId">
    <vt:lpwstr>vA6952898</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qA157639</vt:lpwstr>
  </property>
  <property fmtid="{D5CDD505-2E9C-101B-9397-08002B2CF9AE}" pid="20" name="Objective-Classification">
    <vt:lpwstr/>
  </property>
  <property fmtid="{D5CDD505-2E9C-101B-9397-08002B2CF9AE}" pid="21" name="Objective-Caveats">
    <vt:lpwstr/>
  </property>
  <property fmtid="{D5CDD505-2E9C-101B-9397-08002B2CF9AE}" pid="22" name="Objective-Date of Original">
    <vt:lpwstr/>
  </property>
  <property fmtid="{D5CDD505-2E9C-101B-9397-08002B2CF9AE}" pid="23" name="Objective-Sensitivity Review Date">
    <vt:lpwstr/>
  </property>
  <property fmtid="{D5CDD505-2E9C-101B-9397-08002B2CF9AE}" pid="24" name="Objective-FOI Exemption">
    <vt:lpwstr>Release</vt:lpwstr>
  </property>
  <property fmtid="{D5CDD505-2E9C-101B-9397-08002B2CF9AE}" pid="25" name="Objective-DPA Exemption">
    <vt:lpwstr>Release</vt:lpwstr>
  </property>
  <property fmtid="{D5CDD505-2E9C-101B-9397-08002B2CF9AE}" pid="26" name="Objective-EIR Exception">
    <vt:lpwstr>Release</vt:lpwstr>
  </property>
  <property fmtid="{D5CDD505-2E9C-101B-9397-08002B2CF9AE}" pid="27" name="Objective-Justification">
    <vt:lpwstr/>
  </property>
  <property fmtid="{D5CDD505-2E9C-101B-9397-08002B2CF9AE}" pid="28" name="Objective-Date of Request">
    <vt:lpwstr/>
  </property>
  <property fmtid="{D5CDD505-2E9C-101B-9397-08002B2CF9AE}" pid="29" name="Objective-Date of Release">
    <vt:lpwstr/>
  </property>
  <property fmtid="{D5CDD505-2E9C-101B-9397-08002B2CF9AE}" pid="30" name="Objective-FOI/EIR Disclosure Date">
    <vt:lpwstr/>
  </property>
  <property fmtid="{D5CDD505-2E9C-101B-9397-08002B2CF9AE}" pid="31" name="Objective-FOI/EIR Dissemination Date">
    <vt:lpwstr/>
  </property>
  <property fmtid="{D5CDD505-2E9C-101B-9397-08002B2CF9AE}" pid="32" name="Objective-FOI Release Details">
    <vt:lpwstr/>
  </property>
  <property fmtid="{D5CDD505-2E9C-101B-9397-08002B2CF9AE}" pid="33" name="Objective-Connect Creator">
    <vt:lpwstr/>
  </property>
</Properties>
</file>