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xml" ContentType="application/vnd.openxmlformats-officedocument.customXml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5f1b03173e474726"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760"/>
  </bookViews>
  <sheets>
    <sheet name="How to use this workbook" sheetId="1" r:id="rId1"/>
    <sheet name="Air Safety" sheetId="2" r:id="rId2"/>
    <sheet name="Beaver" sheetId="9" r:id="rId3"/>
    <sheet name="Birds - Other" sheetId="10" r:id="rId4"/>
    <sheet name="Fish-eating Birds" sheetId="7" r:id="rId5"/>
    <sheet name="Geese" sheetId="5" r:id="rId6"/>
    <sheet name="Gulls" sheetId="4" r:id="rId7"/>
    <sheet name="Hare" sheetId="8" r:id="rId8"/>
    <sheet name="Health and Safety" sheetId="3" r:id="rId9"/>
    <sheet name="Raven" sheetId="6" r:id="rId10"/>
    <sheet name="Science, Research and Education" sheetId="11"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3" i="11" l="1"/>
  <c r="D93" i="11"/>
  <c r="C93" i="11"/>
  <c r="B93" i="11"/>
  <c r="F93" i="11"/>
  <c r="E62" i="11"/>
  <c r="D62" i="11"/>
  <c r="C62" i="11"/>
  <c r="B62" i="11"/>
  <c r="F31" i="11"/>
  <c r="C31" i="11"/>
  <c r="E73" i="10"/>
  <c r="D73" i="10"/>
  <c r="C73" i="10"/>
  <c r="B73" i="10"/>
  <c r="F73" i="10"/>
  <c r="F48" i="10"/>
  <c r="E48" i="10"/>
  <c r="D48" i="10"/>
  <c r="B48" i="10"/>
  <c r="E21" i="8"/>
  <c r="D21" i="8"/>
  <c r="C21" i="8"/>
  <c r="B21" i="8"/>
  <c r="F21" i="8"/>
  <c r="E14" i="8"/>
  <c r="D14" i="8"/>
  <c r="C14" i="8"/>
  <c r="B14" i="8"/>
  <c r="F14" i="8"/>
  <c r="E7" i="8"/>
  <c r="D7" i="8"/>
  <c r="C7" i="8"/>
  <c r="B7" i="8"/>
  <c r="F7" i="8"/>
  <c r="E27" i="7"/>
  <c r="D27" i="7"/>
  <c r="C27" i="7"/>
  <c r="B27" i="7"/>
  <c r="F27" i="7"/>
  <c r="E18" i="7"/>
  <c r="D18" i="7"/>
  <c r="C18" i="7"/>
  <c r="B18" i="7"/>
  <c r="F18" i="7"/>
  <c r="C9" i="7"/>
  <c r="F30" i="5"/>
  <c r="E30" i="5"/>
  <c r="D30" i="5"/>
  <c r="C30" i="5"/>
  <c r="B30" i="5"/>
  <c r="F21" i="5"/>
  <c r="E21" i="5"/>
  <c r="D21" i="5"/>
  <c r="C21" i="5"/>
  <c r="B21" i="5"/>
  <c r="E9" i="5"/>
  <c r="B9" i="5"/>
  <c r="F9" i="5"/>
  <c r="N32" i="4"/>
  <c r="M32" i="4"/>
  <c r="L32" i="4"/>
  <c r="K32" i="4"/>
  <c r="J32" i="4"/>
  <c r="F32" i="4"/>
  <c r="E32" i="4"/>
  <c r="D32" i="4"/>
  <c r="C32" i="4"/>
  <c r="B32" i="4"/>
  <c r="N22" i="4"/>
  <c r="M22" i="4"/>
  <c r="L22" i="4"/>
  <c r="K22" i="4"/>
  <c r="J22" i="4"/>
  <c r="F22" i="4"/>
  <c r="E22" i="4"/>
  <c r="D22" i="4"/>
  <c r="C22" i="4"/>
  <c r="B22" i="4"/>
  <c r="L10" i="4"/>
  <c r="J10" i="4"/>
  <c r="N10" i="4"/>
  <c r="B10" i="4"/>
  <c r="E73" i="3"/>
  <c r="D73" i="3"/>
  <c r="C73" i="3"/>
  <c r="B73" i="3"/>
  <c r="E48" i="3"/>
  <c r="D48" i="3"/>
  <c r="C48" i="3"/>
  <c r="B48" i="3"/>
  <c r="F48" i="3"/>
  <c r="F77" i="2"/>
  <c r="E77" i="2"/>
  <c r="D77" i="2"/>
  <c r="C77" i="2"/>
  <c r="B77" i="2"/>
</calcChain>
</file>

<file path=xl/sharedStrings.xml><?xml version="1.0" encoding="utf-8"?>
<sst xmlns="http://schemas.openxmlformats.org/spreadsheetml/2006/main" count="1252" uniqueCount="166">
  <si>
    <t>NatureScot Licensing</t>
  </si>
  <si>
    <t>The five main pieces of legislation to protect Scotland’s wildlife set out when licences may be granted to permit otherwise illegal activities.</t>
  </si>
  <si>
    <t>Species licensing legislation</t>
  </si>
  <si>
    <t>NatureScot can licence, for certain specific purposes, actions that would otherwise constitute an offence against a protected species. These licences are grouped into licence types based on species and/or activities.</t>
  </si>
  <si>
    <t>NatureScot licensing process</t>
  </si>
  <si>
    <t>This Workbook</t>
  </si>
  <si>
    <t>The reporting method used here is an interim measure for publishing the data while the NatureScot online licensing system is developed. Data is extracted from the old database which was not built for this reporting purpose. So, if any clarity is required please get in contact at licensing@nature.scot</t>
  </si>
  <si>
    <t>Each table has built-in filters to make visualising the relevant data easier. You can filter the data by selecting the arrow next to each heading type.</t>
  </si>
  <si>
    <t>All personal details and identifiers have been removed to ensure compliance with GDPR, and no sensitive environmental details such as the location of nesting or breeding sites are included.</t>
  </si>
  <si>
    <t xml:space="preserve">This workbook contains summary data on licences issued for lethal control between 01 June 2019 and 15 June 2023. </t>
  </si>
  <si>
    <t>Licence data is split into tabs based on the licence type.</t>
  </si>
  <si>
    <t>Summary of bird licences issued for air safety</t>
  </si>
  <si>
    <t>Species</t>
  </si>
  <si>
    <t>Canada Goose</t>
  </si>
  <si>
    <t>GL04</t>
  </si>
  <si>
    <t>*</t>
  </si>
  <si>
    <t>Greylag Goose</t>
  </si>
  <si>
    <t>Mallard</t>
  </si>
  <si>
    <t>Feral pigeon</t>
  </si>
  <si>
    <t>Stock Dove</t>
  </si>
  <si>
    <t>Woodpigeon</t>
  </si>
  <si>
    <t>Curlew</t>
  </si>
  <si>
    <t>Lapwing</t>
  </si>
  <si>
    <t>Oystercatcher</t>
  </si>
  <si>
    <t>Black-headed Gull</t>
  </si>
  <si>
    <t>Common Gull</t>
  </si>
  <si>
    <t>Great Black-backed Gull</t>
  </si>
  <si>
    <t>Herring Gull</t>
  </si>
  <si>
    <t>GL04/ 1</t>
  </si>
  <si>
    <t>Lesser Black-backed Gull</t>
  </si>
  <si>
    <t>Carrion crow</t>
  </si>
  <si>
    <t>Hooded Crow</t>
  </si>
  <si>
    <t>Jackdaw</t>
  </si>
  <si>
    <t>Magpie</t>
  </si>
  <si>
    <t>Rook</t>
  </si>
  <si>
    <t>Starling</t>
  </si>
  <si>
    <t>Scottish Natural Heritage General Licence No. 04/2019 permitted operators to kill or take certain bird species to protect air safety up to 31 January 2020</t>
  </si>
  <si>
    <t>Number of licences issued 2019</t>
  </si>
  <si>
    <t>Number of licences issued 2020</t>
  </si>
  <si>
    <t>Number of licences issued 2021</t>
  </si>
  <si>
    <t>Number of licences issued 2022</t>
  </si>
  <si>
    <t>Number of licences issued 2023</t>
  </si>
  <si>
    <t>Total</t>
  </si>
  <si>
    <t>Number of individuals permitted to be killed 2019</t>
  </si>
  <si>
    <t>Number of individuals permitted to be killed 2020</t>
  </si>
  <si>
    <t>Number of individuals permitted to be killed 2021</t>
  </si>
  <si>
    <t>Number of individuals permitted to be killed 2022</t>
  </si>
  <si>
    <t>Number of individuals permitted to be killed 2023</t>
  </si>
  <si>
    <t>Number of licences issued by year</t>
  </si>
  <si>
    <t>Number of individuals permitted to be killed by year</t>
  </si>
  <si>
    <t>Number of individuals taken reported on licence return 2019</t>
  </si>
  <si>
    <t>Number of individuals taken reported on licence return 2020</t>
  </si>
  <si>
    <t>Number of individuals taken reported on licence return 2021</t>
  </si>
  <si>
    <t>Number of individuals taken reported on licence return 2022</t>
  </si>
  <si>
    <t>Number of individuals taken reported on licence return 2023</t>
  </si>
  <si>
    <t>Return data is submitted once a licence has expired, licences for 2023 are still active so no returns have been received yet.</t>
  </si>
  <si>
    <t>Number of individuals taken reported on licence return by year</t>
  </si>
  <si>
    <t>Summary for licences issued for health and safety</t>
  </si>
  <si>
    <t>Collared Dove</t>
  </si>
  <si>
    <t>Blue Tit</t>
  </si>
  <si>
    <t>Swallow</t>
  </si>
  <si>
    <t>Blackbird</t>
  </si>
  <si>
    <t>Robin</t>
  </si>
  <si>
    <t>Tree Sparrow</t>
  </si>
  <si>
    <t>House Sparrow</t>
  </si>
  <si>
    <t>Grey Wagtail</t>
  </si>
  <si>
    <t>Pied Wagtail</t>
  </si>
  <si>
    <t>As many as required - some health and safety licences do not include a bag limit because they only authorise the removal of nests and eggs and the killing of chicks</t>
  </si>
  <si>
    <t>N/A</t>
  </si>
  <si>
    <t>Return data is submitted once a licence has expired, licences for 2023 are still active so no returns have been received yet. Returns are not required as part of GL04.</t>
  </si>
  <si>
    <t>As many as required - air safety licences do not include a bag limit because they only authorise the  killing birds for the purpose of preserving air safety.</t>
  </si>
  <si>
    <t>Summary for licences issued for lethal control of gulls</t>
  </si>
  <si>
    <t>Number of licences issued by year for adults</t>
  </si>
  <si>
    <t>Black-headed gull</t>
  </si>
  <si>
    <t xml:space="preserve">GL03 </t>
  </si>
  <si>
    <t>Number of licences issued by year for chicks</t>
  </si>
  <si>
    <t>From 1st April 2020 gull species were removed from our General Licences and since then we have issued individual licences to manage gulls where they are causing public health or safety issues.</t>
  </si>
  <si>
    <t>Changes to gull public health or safety licences - August 2021</t>
  </si>
  <si>
    <t>Number of individuals permitted to be killed by year for adults</t>
  </si>
  <si>
    <t>Number of individuals permitted to be killed by year for chicks</t>
  </si>
  <si>
    <t>Number of individuals taken reported on licence return by year for adults</t>
  </si>
  <si>
    <t>Number of individuals taken reported on licence return by year for chicks</t>
  </si>
  <si>
    <t>Summary for licences issued for  control of geese</t>
  </si>
  <si>
    <t>Barnacle Goose</t>
  </si>
  <si>
    <t>Pink-footed Goose</t>
  </si>
  <si>
    <t>GL02</t>
  </si>
  <si>
    <t>General Licence 02 allows the killing or taking of certain birds for the prevention of serious damage to livestock, foodstuffs for livestock, crops, vegetables and fruit</t>
  </si>
  <si>
    <t>A review of General Licences concluded that from 1 April 2020 the control of greylag geese should be extended to year-round control, to help minimise widespread agricultural damage to grass pasture and emerging crops.</t>
  </si>
  <si>
    <t>Review</t>
  </si>
  <si>
    <t>Summary for licences issued for  control of raven</t>
  </si>
  <si>
    <t>Raven</t>
  </si>
  <si>
    <t>Goosander</t>
  </si>
  <si>
    <t>Red-breasted Merganser</t>
  </si>
  <si>
    <t>Cormorant</t>
  </si>
  <si>
    <t>Grey Heron</t>
  </si>
  <si>
    <t>Summary for licences issued for control of hares</t>
  </si>
  <si>
    <t>Mountain Hare</t>
  </si>
  <si>
    <t>Summary for licences issued for control of fish-eating birds</t>
  </si>
  <si>
    <t>Brown Hare</t>
  </si>
  <si>
    <t>Return data is submitted once a licence has expired, licences for mountain hare for 2023/2024 are still active so no returns have been received yet.</t>
  </si>
  <si>
    <t>Summary of licences for lethal control of beavers</t>
  </si>
  <si>
    <t>Beaver</t>
  </si>
  <si>
    <t xml:space="preserve">As many as required - beaver licences do not include a bag limit </t>
  </si>
  <si>
    <t>Beaver licences for 2023 have not been issued this year yet.</t>
  </si>
  <si>
    <t>Summary for bird licences issued for other reasons</t>
  </si>
  <si>
    <t>Buzzard</t>
  </si>
  <si>
    <t>Gannet</t>
  </si>
  <si>
    <t>Meadow Pipit</t>
  </si>
  <si>
    <t>Pheasant</t>
  </si>
  <si>
    <t>Skylark</t>
  </si>
  <si>
    <t>Song Thrush</t>
  </si>
  <si>
    <t xml:space="preserve">As many as required - some licence types do not include a bag limit </t>
  </si>
  <si>
    <t>5 and *</t>
  </si>
  <si>
    <t>15 and *</t>
  </si>
  <si>
    <t>10 and *</t>
  </si>
  <si>
    <t>2147</t>
  </si>
  <si>
    <t>Summary for licences issued for science, research and education</t>
  </si>
  <si>
    <t>All shrew species</t>
  </si>
  <si>
    <t>Hedgehog</t>
  </si>
  <si>
    <t>Powan</t>
  </si>
  <si>
    <t>Allis Shad</t>
  </si>
  <si>
    <t>Twaite Shad</t>
  </si>
  <si>
    <t>Common Lizard</t>
  </si>
  <si>
    <t>Natterjack Toad</t>
  </si>
  <si>
    <t>Chequered Skipper</t>
  </si>
  <si>
    <t>Large Heath</t>
  </si>
  <si>
    <t>Marsh Fritillary</t>
  </si>
  <si>
    <t>Mountain Ringlet</t>
  </si>
  <si>
    <t>New Forest Burnet</t>
  </si>
  <si>
    <t>Northern Brown Argus</t>
  </si>
  <si>
    <t>Pearl Bordered Fritillary</t>
  </si>
  <si>
    <t>Small Blue</t>
  </si>
  <si>
    <t>White Letter Hairstreak</t>
  </si>
  <si>
    <t>White-clawed crayfish</t>
  </si>
  <si>
    <t>Fairy Shrimp</t>
  </si>
  <si>
    <t>Tadpole Shrimp</t>
  </si>
  <si>
    <t>Fan Mussel</t>
  </si>
  <si>
    <t>Freshwater Pearl Mussel</t>
  </si>
  <si>
    <t>Glutinous Snail</t>
  </si>
  <si>
    <t>Lagoon Snail</t>
  </si>
  <si>
    <t>Thyasira gouldi</t>
  </si>
  <si>
    <t>Lagoon Sea-slug</t>
  </si>
  <si>
    <t>Medicinal Leech</t>
  </si>
  <si>
    <t>Total number of licences</t>
  </si>
  <si>
    <t>6</t>
  </si>
  <si>
    <t>52</t>
  </si>
  <si>
    <t>57</t>
  </si>
  <si>
    <t>41</t>
  </si>
  <si>
    <t>26</t>
  </si>
  <si>
    <t>39</t>
  </si>
  <si>
    <t>25</t>
  </si>
  <si>
    <t>28</t>
  </si>
  <si>
    <t>9</t>
  </si>
  <si>
    <t>47</t>
  </si>
  <si>
    <t>110</t>
  </si>
  <si>
    <t>46</t>
  </si>
  <si>
    <t>27</t>
  </si>
  <si>
    <t>31</t>
  </si>
  <si>
    <t>3</t>
  </si>
  <si>
    <t>5</t>
  </si>
  <si>
    <t>4</t>
  </si>
  <si>
    <t>1</t>
  </si>
  <si>
    <t>2</t>
  </si>
  <si>
    <t>24</t>
  </si>
  <si>
    <t>23</t>
  </si>
  <si>
    <t>One project or location may have multiple licence numbers for the same activity as a new licence number is generated each time a licence is amended or renewed. Thus the number of licences issued may appear inflated due to minor changes to an existing licence, such as different licence holders or date extensions, appearing as a new licence. Additionally, one licence may cover multiple species and so will appear in the data multiple times, the total number of licences issued for each year is shown at the bottom of each 'Number of licences issued by year'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</si>
</sst>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20"/>
      <color theme="1"/>
      <name val="Calibri"/>
      <family val="2"/>
      <scheme val="minor"/>
    </font>
    <font>
      <u/>
      <sz val="11"/>
      <color theme="10"/>
      <name val="Calibri"/>
      <family val="2"/>
      <scheme val="minor"/>
    </font>
    <font>
      <sz val="11"/>
      <name val="Calibri"/>
      <family val="2"/>
      <scheme val="minor"/>
    </font>
    <font>
      <b/>
      <sz val="11"/>
      <color theme="1"/>
      <name val="Calibri"/>
      <family val="2"/>
      <scheme val="minor"/>
    </font>
    <font>
      <b/>
      <sz val="11"/>
      <name val="Calibri"/>
      <family val="2"/>
    </font>
    <font>
      <sz val="14"/>
      <name val="Calibri"/>
      <family val="2"/>
    </font>
    <font>
      <sz val="11"/>
      <name val="Calibri"/>
      <family val="2"/>
    </font>
    <font>
      <b/>
      <sz val="11"/>
      <color theme="0"/>
      <name val="Calibri"/>
      <family val="2"/>
    </font>
    <font>
      <b/>
      <sz val="10"/>
      <name val="Arial"/>
      <family val="2"/>
    </font>
  </fonts>
  <fills count="3">
    <fill>
      <patternFill patternType="none"/>
    </fill>
    <fill>
      <patternFill patternType="gray125"/>
    </fill>
    <fill>
      <patternFill patternType="solid">
        <fgColor theme="4" tint="0.79998168889431442"/>
        <bgColor theme="4" tint="0.79998168889431442"/>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2" fillId="0" borderId="0" applyNumberFormat="0" applyFill="0" applyBorder="0" applyAlignment="0" applyProtection="0"/>
  </cellStyleXfs>
  <cellXfs count="68">
    <xf numFmtId="0" fontId="0" fillId="0" borderId="0" xfId="0"/>
    <xf numFmtId="0" fontId="1" fillId="0" borderId="0" xfId="0" applyFont="1" applyAlignment="1">
      <alignment wrapText="1"/>
    </xf>
    <xf numFmtId="0" fontId="0" fillId="0" borderId="0" xfId="0" applyAlignment="1">
      <alignment wrapText="1"/>
    </xf>
    <xf numFmtId="0" fontId="0" fillId="0" borderId="0" xfId="0" applyAlignment="1">
      <alignment vertical="center" wrapText="1"/>
    </xf>
    <xf numFmtId="0" fontId="2" fillId="0" borderId="0" xfId="1" applyAlignment="1">
      <alignment wrapText="1"/>
    </xf>
    <xf numFmtId="0" fontId="0" fillId="0" borderId="0" xfId="0" applyFill="1" applyAlignment="1">
      <alignment vertical="center" wrapText="1"/>
    </xf>
    <xf numFmtId="0" fontId="3" fillId="0" borderId="0" xfId="0" applyFont="1" applyAlignment="1">
      <alignment vertical="center" wrapText="1"/>
    </xf>
    <xf numFmtId="0" fontId="5" fillId="0" borderId="0" xfId="0" applyFont="1"/>
    <xf numFmtId="0" fontId="0" fillId="0" borderId="1" xfId="0" applyBorder="1"/>
    <xf numFmtId="0" fontId="0" fillId="0" borderId="2" xfId="0" applyBorder="1"/>
    <xf numFmtId="0" fontId="0" fillId="0" borderId="3" xfId="0" applyBorder="1"/>
    <xf numFmtId="0" fontId="6" fillId="0" borderId="1" xfId="0" applyFont="1" applyBorder="1"/>
    <xf numFmtId="0" fontId="6" fillId="0" borderId="1" xfId="0" applyFont="1" applyBorder="1" applyAlignment="1">
      <alignment horizontal="center" vertical="center"/>
    </xf>
    <xf numFmtId="0" fontId="0" fillId="0" borderId="0" xfId="0" applyBorder="1"/>
    <xf numFmtId="0" fontId="0" fillId="0" borderId="0" xfId="0" applyFill="1" applyBorder="1" applyAlignment="1">
      <alignment horizontal="center" vertical="center"/>
    </xf>
    <xf numFmtId="0" fontId="6" fillId="0" borderId="0" xfId="0" applyFont="1" applyFill="1" applyBorder="1" applyAlignment="1">
      <alignment horizontal="center" vertical="center"/>
    </xf>
    <xf numFmtId="0" fontId="0" fillId="0" borderId="3" xfId="0" applyFont="1" applyBorder="1"/>
    <xf numFmtId="0" fontId="0" fillId="0" borderId="4" xfId="0" applyBorder="1"/>
    <xf numFmtId="0" fontId="0" fillId="0" borderId="7" xfId="0" applyFont="1" applyBorder="1"/>
    <xf numFmtId="0" fontId="0" fillId="0" borderId="8" xfId="0" applyBorder="1"/>
    <xf numFmtId="0" fontId="0" fillId="0" borderId="9" xfId="0" applyBorder="1"/>
    <xf numFmtId="0" fontId="0" fillId="0" borderId="7" xfId="0" applyBorder="1"/>
    <xf numFmtId="0" fontId="0" fillId="0" borderId="5" xfId="0" applyFill="1" applyBorder="1" applyAlignment="1">
      <alignment wrapText="1"/>
    </xf>
    <xf numFmtId="0" fontId="0" fillId="0" borderId="4" xfId="0" applyFill="1" applyBorder="1" applyAlignment="1">
      <alignment vertical="center" wrapText="1"/>
    </xf>
    <xf numFmtId="0" fontId="6" fillId="0" borderId="2" xfId="0" applyFont="1" applyBorder="1" applyAlignment="1">
      <alignment horizontal="center" vertical="center"/>
    </xf>
    <xf numFmtId="0" fontId="6" fillId="0" borderId="8" xfId="0" applyFont="1" applyBorder="1"/>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0" fillId="0" borderId="4" xfId="0" applyBorder="1" applyAlignment="1">
      <alignment wrapText="1"/>
    </xf>
    <xf numFmtId="0" fontId="0" fillId="0" borderId="5" xfId="0" applyBorder="1" applyAlignment="1">
      <alignment wrapText="1"/>
    </xf>
    <xf numFmtId="0" fontId="0" fillId="0" borderId="4" xfId="0" applyBorder="1" applyAlignment="1">
      <alignment vertical="center" wrapText="1"/>
    </xf>
    <xf numFmtId="0" fontId="0" fillId="0" borderId="0" xfId="0" applyBorder="1" applyAlignment="1">
      <alignment horizontal="center" vertical="center" wrapText="1"/>
    </xf>
    <xf numFmtId="0" fontId="4" fillId="0" borderId="0" xfId="0" applyFont="1"/>
    <xf numFmtId="0" fontId="6" fillId="0" borderId="1" xfId="0" applyFont="1" applyBorder="1" applyAlignment="1">
      <alignment horizontal="right" vertical="center"/>
    </xf>
    <xf numFmtId="0" fontId="0" fillId="0" borderId="1" xfId="0" applyBorder="1" applyAlignment="1">
      <alignment horizontal="center"/>
    </xf>
    <xf numFmtId="0" fontId="6" fillId="0" borderId="0" xfId="0" applyFont="1" applyFill="1" applyBorder="1" applyAlignment="1">
      <alignment horizontal="center" vertical="center" wrapText="1"/>
    </xf>
    <xf numFmtId="0" fontId="0" fillId="0" borderId="0" xfId="0" applyAlignment="1">
      <alignment horizontal="center" wrapText="1"/>
    </xf>
    <xf numFmtId="0" fontId="7" fillId="0" borderId="1" xfId="0" applyFont="1" applyBorder="1" applyAlignment="1">
      <alignment horizontal="right" vertical="center"/>
    </xf>
    <xf numFmtId="0" fontId="0" fillId="0" borderId="1" xfId="0" applyBorder="1" applyAlignment="1">
      <alignment horizontal="right"/>
    </xf>
    <xf numFmtId="0" fontId="0" fillId="0" borderId="2" xfId="0" applyBorder="1" applyAlignment="1">
      <alignment horizontal="right"/>
    </xf>
    <xf numFmtId="0" fontId="0" fillId="0" borderId="8" xfId="0" applyBorder="1" applyAlignment="1">
      <alignment horizontal="right"/>
    </xf>
    <xf numFmtId="0" fontId="0" fillId="2" borderId="1" xfId="0" applyFont="1" applyFill="1" applyBorder="1" applyAlignment="1">
      <alignment horizontal="right"/>
    </xf>
    <xf numFmtId="0" fontId="0" fillId="0" borderId="1" xfId="0" applyFont="1" applyBorder="1" applyAlignment="1">
      <alignment horizontal="right"/>
    </xf>
    <xf numFmtId="0" fontId="0" fillId="0" borderId="9" xfId="0" applyBorder="1" applyAlignment="1">
      <alignment horizontal="right"/>
    </xf>
    <xf numFmtId="0" fontId="0" fillId="0" borderId="4" xfId="0" applyBorder="1" applyAlignment="1">
      <alignment vertical="center"/>
    </xf>
    <xf numFmtId="0" fontId="0" fillId="0" borderId="2" xfId="0" applyBorder="1" applyAlignment="1">
      <alignment horizontal="center"/>
    </xf>
    <xf numFmtId="0" fontId="0" fillId="0" borderId="3" xfId="0" applyBorder="1" applyAlignment="1">
      <alignment wrapText="1"/>
    </xf>
    <xf numFmtId="0" fontId="4" fillId="0" borderId="0" xfId="0" applyFont="1" applyAlignment="1"/>
    <xf numFmtId="0" fontId="0" fillId="0" borderId="6" xfId="0" applyBorder="1" applyAlignment="1">
      <alignment wrapText="1"/>
    </xf>
    <xf numFmtId="0" fontId="0" fillId="0" borderId="7" xfId="0" applyBorder="1" applyAlignment="1">
      <alignment wrapText="1"/>
    </xf>
    <xf numFmtId="0" fontId="8" fillId="0" borderId="4" xfId="0" applyFont="1" applyBorder="1" applyAlignment="1">
      <alignment vertical="center" wrapText="1"/>
    </xf>
    <xf numFmtId="0" fontId="0" fillId="0" borderId="0" xfId="0" applyFill="1" applyBorder="1" applyAlignment="1">
      <alignment vertical="center" wrapText="1"/>
    </xf>
    <xf numFmtId="0" fontId="5" fillId="0" borderId="0" xfId="0" applyFont="1" applyAlignment="1"/>
    <xf numFmtId="0" fontId="2" fillId="0" borderId="0" xfId="1" applyBorder="1" applyAlignment="1">
      <alignment vertical="center"/>
    </xf>
    <xf numFmtId="0" fontId="2" fillId="0" borderId="0" xfId="1" applyAlignment="1">
      <alignment vertical="center"/>
    </xf>
    <xf numFmtId="0" fontId="9" fillId="0" borderId="0" xfId="0" applyFont="1"/>
    <xf numFmtId="0" fontId="7" fillId="0" borderId="9" xfId="0" applyFont="1" applyBorder="1" applyAlignment="1">
      <alignment horizontal="center" vertical="center"/>
    </xf>
    <xf numFmtId="0" fontId="0" fillId="0" borderId="1" xfId="0" applyFill="1" applyBorder="1"/>
    <xf numFmtId="0" fontId="0" fillId="0" borderId="1" xfId="0" applyFont="1" applyFill="1" applyBorder="1" applyAlignment="1">
      <alignment horizontal="right"/>
    </xf>
    <xf numFmtId="0" fontId="2" fillId="0" borderId="0" xfId="1" applyAlignment="1">
      <alignment horizontal="center"/>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left" vertical="center" wrapText="1"/>
    </xf>
    <xf numFmtId="0" fontId="0" fillId="0" borderId="0" xfId="0" applyAlignment="1">
      <alignment horizontal="left" vertical="center"/>
    </xf>
    <xf numFmtId="0" fontId="3" fillId="0" borderId="0" xfId="0" applyFont="1" applyAlignment="1">
      <alignment horizontal="center" vertical="center" wrapText="1"/>
    </xf>
    <xf numFmtId="0" fontId="2" fillId="0" borderId="0" xfId="1" applyAlignment="1">
      <alignment horizontal="center"/>
    </xf>
  </cellXfs>
  <cellStyles count="2">
    <cellStyle name="Hyperlink" xfId="1" builtinId="8"/>
    <cellStyle name="Normal" xfId="0" builtinId="0"/>
  </cellStyles>
  <dxfs count="486">
    <dxf>
      <border diagonalUp="0" diagonalDown="0" outline="0">
        <left style="thin">
          <color indexed="64"/>
        </left>
        <right/>
        <top/>
        <bottom/>
      </border>
    </dxf>
    <dxf>
      <border diagonalUp="0" diagonalDown="0">
        <left style="thin">
          <color indexed="64"/>
        </left>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right style="thin">
          <color indexed="64"/>
        </right>
        <top/>
        <bottom/>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vertical="bottom" textRotation="0" wrapText="1" indent="0" justifyLastLine="0" shrinkToFit="0" readingOrder="0"/>
    </dxf>
    <dxf>
      <border diagonalUp="0" diagonalDown="0" outline="0">
        <left style="thin">
          <color indexed="64"/>
        </left>
        <right/>
        <top style="thin">
          <color indexed="64"/>
        </top>
        <bottom/>
      </border>
    </dxf>
    <dxf>
      <border diagonalUp="0" diagonalDown="0">
        <left style="thin">
          <color indexed="64"/>
        </left>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right style="thin">
          <color indexed="64"/>
        </right>
        <top style="thin">
          <color indexed="64"/>
        </top>
        <bottom/>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vertical="bottom" textRotation="0" wrapText="1" indent="0" justifyLastLine="0" shrinkToFit="0" readingOrder="0"/>
    </dxf>
    <dxf>
      <alignment horizontal="right" vertical="bottom" textRotation="0" wrapText="0" indent="0" justifyLastLine="0" shrinkToFit="0" readingOrder="0"/>
      <border diagonalUp="0" diagonalDown="0" outline="0">
        <left style="thin">
          <color indexed="64"/>
        </left>
        <right/>
        <top style="thin">
          <color indexed="64"/>
        </top>
        <bottom/>
      </border>
    </dxf>
    <dxf>
      <border diagonalUp="0" diagonalDown="0">
        <left style="thin">
          <color indexed="64"/>
        </left>
        <right/>
        <top style="thin">
          <color indexed="64"/>
        </top>
        <bottom style="thin">
          <color indexed="64"/>
        </bottom>
        <vertical/>
        <horizontal/>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outline="0">
        <left/>
        <right style="thin">
          <color indexed="64"/>
        </right>
        <top style="thin">
          <color indexed="64"/>
        </top>
        <bottom/>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vertical="bottom" textRotation="0" wrapText="1" indent="0" justifyLastLine="0" shrinkToFit="0" readingOrder="0"/>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vertical="bottom" textRotation="0" wrapText="1" indent="0" justifyLastLine="0" shrinkToFit="0" readingOrder="0"/>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vertical="bottom" textRotation="0" wrapText="1" indent="0" justifyLastLine="0" shrinkToFit="0" readingOrder="0"/>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vertical="bottom" textRotation="0" wrapText="1" indent="0" justifyLastLine="0" shrinkToFit="0" readingOrder="0"/>
    </dxf>
    <dxf>
      <border diagonalUp="0" diagonalDown="0" outline="0">
        <left style="thin">
          <color indexed="64"/>
        </left>
        <right/>
        <top style="thin">
          <color indexed="64"/>
        </top>
        <bottom/>
      </border>
    </dxf>
    <dxf>
      <border diagonalUp="0" diagonalDown="0">
        <left style="thin">
          <color indexed="64"/>
        </left>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right style="thin">
          <color indexed="64"/>
        </right>
        <top style="thin">
          <color indexed="64"/>
        </top>
        <bottom/>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vertical="bottom" textRotation="0" wrapText="1" indent="0" justifyLastLine="0" shrinkToFit="0" readingOrder="0"/>
    </dxf>
    <dxf>
      <alignment horizontal="right" textRotation="0" wrapText="0" indent="0" justifyLastLine="0" shrinkToFit="0" readingOrder="0"/>
      <border diagonalUp="0" diagonalDown="0" outline="0">
        <left style="thin">
          <color indexed="64"/>
        </left>
        <right/>
        <top/>
        <bottom/>
      </border>
    </dxf>
    <dxf>
      <alignment horizontal="right" textRotation="0" wrapText="0" indent="0" justifyLastLine="0" shrinkToFit="0" readingOrder="0"/>
      <border diagonalUp="0" diagonalDown="0" outline="0">
        <left style="thin">
          <color indexed="64"/>
        </left>
        <right/>
        <top style="thin">
          <color indexed="64"/>
        </top>
        <bottom style="thin">
          <color indexed="64"/>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alignment horizontal="righ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alignment horizontal="righ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alignment horizontal="righ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alignment horizontal="righ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right style="thin">
          <color indexed="64"/>
        </right>
        <top/>
        <bottom/>
      </border>
    </dxf>
    <dxf>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vertical="bottom" textRotation="0" wrapText="1" indent="0" justifyLastLine="0" shrinkToFit="0" readingOrder="0"/>
    </dxf>
    <dxf>
      <border diagonalUp="0" diagonalDown="0" outline="0">
        <left style="thin">
          <color indexed="64"/>
        </left>
        <right/>
        <top style="thin">
          <color indexed="64"/>
        </top>
        <bottom/>
      </border>
    </dxf>
    <dxf>
      <border diagonalUp="0" diagonalDown="0">
        <left style="thin">
          <color indexed="64"/>
        </left>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right style="thin">
          <color indexed="64"/>
        </right>
        <top style="thin">
          <color indexed="64"/>
        </top>
        <bottom/>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vertical="bottom" textRotation="0" wrapText="1" indent="0" justifyLastLine="0" shrinkToFit="0" readingOrder="0"/>
    </dxf>
    <dxf>
      <border diagonalUp="0" diagonalDown="0" outline="0">
        <left style="thin">
          <color indexed="64"/>
        </left>
        <right/>
        <top/>
        <bottom/>
      </border>
    </dxf>
    <dxf>
      <border diagonalUp="0" diagonalDown="0">
        <left style="thin">
          <color indexed="64"/>
        </left>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right style="thin">
          <color indexed="64"/>
        </right>
        <top/>
        <bottom/>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vertical="bottom" textRotation="0" wrapText="1" indent="0" justifyLastLine="0" shrinkToFit="0" readingOrder="0"/>
    </dxf>
    <dxf>
      <border diagonalUp="0" diagonalDown="0" outline="0">
        <left style="thin">
          <color indexed="64"/>
        </left>
        <right/>
        <top style="thin">
          <color indexed="64"/>
        </top>
        <bottom/>
      </border>
    </dxf>
    <dxf>
      <border diagonalUp="0" diagonalDown="0">
        <left style="thin">
          <color indexed="64"/>
        </left>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right style="thin">
          <color indexed="64"/>
        </right>
        <top/>
        <bottom/>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vertical="bottom" textRotation="0" wrapText="1" indent="0" justifyLastLine="0" shrinkToFit="0" readingOrder="0"/>
    </dxf>
    <dxf>
      <border diagonalUp="0" diagonalDown="0" outline="0">
        <left style="thin">
          <color indexed="64"/>
        </left>
        <right/>
        <top style="thin">
          <color indexed="64"/>
        </top>
        <bottom/>
      </border>
    </dxf>
    <dxf>
      <border diagonalUp="0" diagonalDown="0">
        <left style="thin">
          <color indexed="64"/>
        </left>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outline="0">
        <left/>
        <right style="thin">
          <color indexed="64"/>
        </right>
        <top style="thin">
          <color indexed="64"/>
        </top>
        <bottom/>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vertical="bottom" textRotation="0" wrapText="1" indent="0" justifyLastLine="0" shrinkToFit="0" readingOrder="0"/>
    </dxf>
    <dxf>
      <border diagonalUp="0" diagonalDown="0" outline="0">
        <left style="thin">
          <color indexed="64"/>
        </left>
        <right/>
        <top style="thin">
          <color indexed="64"/>
        </top>
        <bottom/>
      </border>
    </dxf>
    <dxf>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border diagonalUp="0" diagonalDown="0" outline="0">
        <left style="thin">
          <color indexed="64"/>
        </left>
        <right style="thin">
          <color indexed="64"/>
        </right>
        <top style="thin">
          <color indexed="64"/>
        </top>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right style="thin">
          <color indexed="64"/>
        </right>
        <top/>
        <bottom/>
      </border>
    </dxf>
    <dxf>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vertical="bottom" textRotation="0" wrapText="1" indent="0" justifyLastLine="0" shrinkToFit="0" readingOrder="0"/>
    </dxf>
    <dxf>
      <alignment horizontal="right" vertical="bottom" textRotation="0" wrapText="0" indent="0" justifyLastLine="0" shrinkToFit="0" readingOrder="0"/>
      <border diagonalUp="0" diagonalDown="0" outline="0">
        <left style="thin">
          <color indexed="64"/>
        </left>
        <right/>
        <top style="thin">
          <color indexed="64"/>
        </top>
        <bottom/>
      </border>
    </dxf>
    <dxf>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right style="thin">
          <color indexed="64"/>
        </right>
        <top/>
        <bottom/>
      </border>
    </dxf>
    <dxf>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right" vertical="bottom" textRotation="0" wrapText="0" indent="0" justifyLastLine="0" shrinkToFit="0" readingOrder="0"/>
      <border diagonalUp="0" diagonalDown="0" outline="0">
        <left style="thin">
          <color indexed="64"/>
        </left>
        <right/>
        <top style="thin">
          <color indexed="64"/>
        </top>
        <bottom/>
      </border>
    </dxf>
    <dxf>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right style="thin">
          <color indexed="64"/>
        </right>
        <top/>
        <bottom/>
      </border>
    </dxf>
    <dxf>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textRotation="0" wrapText="1" indent="0" justifyLastLine="0" shrinkToFit="0" readingOrder="0"/>
    </dxf>
    <dxf>
      <border diagonalUp="0" diagonalDown="0" outline="0">
        <left style="thin">
          <color indexed="64"/>
        </left>
        <right/>
        <top style="thin">
          <color indexed="64"/>
        </top>
        <bottom/>
      </border>
    </dxf>
    <dxf>
      <border diagonalUp="0" diagonalDown="0">
        <left style="thin">
          <color indexed="64"/>
        </left>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outline="0">
        <left/>
        <right style="thin">
          <color indexed="64"/>
        </right>
        <top/>
        <bottom/>
      </border>
    </dxf>
    <dxf>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vertical="bottom" textRotation="0" wrapText="1" indent="0" justifyLastLine="0" shrinkToFit="0" readingOrder="0"/>
    </dxf>
    <dxf>
      <alignment horizontal="right" vertical="bottom" textRotation="0" wrapText="0" indent="0" justifyLastLine="0" shrinkToFit="0" readingOrder="0"/>
      <border diagonalUp="0" diagonalDown="0" outline="0">
        <left style="thin">
          <color indexed="64"/>
        </left>
        <right/>
        <top style="thin">
          <color indexed="64"/>
        </top>
        <bottom/>
      </border>
    </dxf>
    <dxf>
      <border diagonalUp="0" diagonalDown="0">
        <left style="thin">
          <color indexed="64"/>
        </left>
        <right/>
        <top style="thin">
          <color indexed="64"/>
        </top>
        <bottom style="thin">
          <color indexed="64"/>
        </bottom>
        <vertical/>
        <horizontal/>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outline="0">
        <left/>
        <right style="thin">
          <color indexed="64"/>
        </right>
        <top style="thin">
          <color indexed="64"/>
        </top>
        <bottom/>
      </border>
    </dxf>
    <dxf>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vertical="bottom" textRotation="0" wrapText="1" indent="0" justifyLastLine="0" shrinkToFit="0" readingOrder="0"/>
    </dxf>
    <dxf>
      <alignment horizontal="right" vertical="bottom" textRotation="0" wrapText="0" indent="0" justifyLastLine="0" shrinkToFit="0" readingOrder="0"/>
      <border diagonalUp="0" diagonalDown="0" outline="0">
        <left style="thin">
          <color indexed="64"/>
        </left>
        <right/>
        <top style="thin">
          <color indexed="64"/>
        </top>
        <bottom/>
      </border>
    </dxf>
    <dxf>
      <border diagonalUp="0" diagonalDown="0">
        <left style="thin">
          <color indexed="64"/>
        </left>
        <right/>
        <top style="thin">
          <color indexed="64"/>
        </top>
        <bottom style="thin">
          <color indexed="64"/>
        </bottom>
        <vertical/>
        <horizontal/>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outline="0">
        <left/>
        <right style="thin">
          <color indexed="64"/>
        </right>
        <top style="thin">
          <color indexed="64"/>
        </top>
        <bottom/>
      </border>
    </dxf>
    <dxf>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vertical="bottom" textRotation="0" wrapText="1" indent="0" justifyLastLine="0" shrinkToFit="0" readingOrder="0"/>
    </dxf>
    <dxf>
      <alignment horizontal="right" vertical="bottom" textRotation="0" wrapText="0" indent="0" justifyLastLine="0" shrinkToFit="0" readingOrder="0"/>
      <border diagonalUp="0" diagonalDown="0" outline="0">
        <left style="thin">
          <color indexed="64"/>
        </left>
        <right/>
        <top style="thin">
          <color indexed="64"/>
        </top>
        <bottom/>
      </border>
    </dxf>
    <dxf>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right style="thin">
          <color indexed="64"/>
        </right>
        <top style="thin">
          <color indexed="64"/>
        </top>
        <bottom/>
      </border>
    </dxf>
    <dxf>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right" vertical="bottom" textRotation="0" wrapText="0" indent="0" justifyLastLine="0" shrinkToFit="0" readingOrder="0"/>
      <border diagonalUp="0" diagonalDown="0" outline="0">
        <left style="thin">
          <color indexed="64"/>
        </left>
        <right/>
        <top style="thin">
          <color indexed="64"/>
        </top>
        <bottom/>
      </border>
    </dxf>
    <dxf>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right style="thin">
          <color indexed="64"/>
        </right>
        <top/>
        <bottom/>
      </border>
    </dxf>
    <dxf>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right" vertical="bottom" textRotation="0" wrapText="0" indent="0" justifyLastLine="0" shrinkToFit="0" readingOrder="0"/>
      <border diagonalUp="0" diagonalDown="0" outline="0">
        <left style="thin">
          <color indexed="64"/>
        </left>
        <right/>
        <top style="thin">
          <color indexed="64"/>
        </top>
        <bottom/>
      </border>
    </dxf>
    <dxf>
      <border diagonalUp="0" diagonalDown="0">
        <left style="thin">
          <color indexed="64"/>
        </left>
        <right/>
        <top style="thin">
          <color indexed="64"/>
        </top>
        <bottom style="thin">
          <color indexed="64"/>
        </bottom>
        <vertical/>
        <horizontal/>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outline="0">
        <left/>
        <right style="thin">
          <color indexed="64"/>
        </right>
        <top style="thin">
          <color indexed="64"/>
        </top>
        <bottom/>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vertical="bottom" textRotation="0" wrapText="1" indent="0" justifyLastLine="0" shrinkToFit="0" readingOrder="0"/>
    </dxf>
    <dxf>
      <border diagonalUp="0" diagonalDown="0" outline="0">
        <left style="thin">
          <color indexed="64"/>
        </left>
        <right/>
        <top style="thin">
          <color indexed="64"/>
        </top>
        <bottom/>
      </border>
    </dxf>
    <dxf>
      <border diagonalUp="0" diagonalDown="0">
        <left style="thin">
          <color indexed="64"/>
        </left>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right style="thin">
          <color indexed="64"/>
        </right>
        <top style="thin">
          <color indexed="64"/>
        </top>
        <bottom/>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vertical="bottom" textRotation="0" wrapText="1" indent="0" justifyLastLine="0" shrinkToFit="0" readingOrder="0"/>
    </dxf>
    <dxf>
      <border diagonalUp="0" diagonalDown="0" outline="0">
        <left style="thin">
          <color indexed="64"/>
        </left>
        <right/>
        <top style="thin">
          <color indexed="64"/>
        </top>
        <bottom/>
      </border>
    </dxf>
    <dxf>
      <border diagonalUp="0" diagonalDown="0">
        <left style="thin">
          <color indexed="64"/>
        </left>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right style="thin">
          <color indexed="64"/>
        </right>
        <top/>
        <bottom/>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vertical="bottom" textRotation="0" wrapText="1" indent="0" justifyLastLine="0" shrinkToFit="0" readingOrder="0"/>
    </dxf>
    <dxf>
      <alignment horizontal="right" vertical="bottom" textRotation="0" wrapText="0" indent="0" justifyLastLine="0" shrinkToFit="0" readingOrder="0"/>
      <border diagonalUp="0" diagonalDown="0" outline="0">
        <left style="thin">
          <color indexed="64"/>
        </left>
        <right/>
        <top style="thin">
          <color indexed="64"/>
        </top>
        <bottom/>
      </border>
    </dxf>
    <dxf>
      <border diagonalUp="0" diagonalDown="0">
        <left style="thin">
          <color indexed="64"/>
        </left>
        <right/>
        <top style="thin">
          <color indexed="64"/>
        </top>
        <bottom style="thin">
          <color indexed="64"/>
        </bottom>
        <vertical/>
        <horizontal/>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outline="0">
        <left/>
        <right style="thin">
          <color indexed="64"/>
        </right>
        <top style="thin">
          <color indexed="64"/>
        </top>
        <bottom/>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vertical="bottom" textRotation="0" wrapText="1" indent="0" justifyLastLine="0" shrinkToFit="0" readingOrder="0"/>
    </dxf>
    <dxf>
      <border diagonalUp="0" diagonalDown="0" outline="0">
        <left style="thin">
          <color indexed="64"/>
        </left>
        <right/>
        <top/>
        <bottom/>
      </border>
    </dxf>
    <dxf>
      <border diagonalUp="0" diagonalDown="0">
        <left style="thin">
          <color indexed="64"/>
        </left>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right style="thin">
          <color indexed="64"/>
        </right>
        <top/>
        <bottom/>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vertical="bottom" textRotation="0" wrapText="1" indent="0" justifyLastLine="0" shrinkToFit="0" readingOrder="0"/>
    </dxf>
    <dxf>
      <border diagonalUp="0" diagonalDown="0" outline="0">
        <left style="thin">
          <color indexed="64"/>
        </left>
        <right/>
        <top style="thin">
          <color indexed="64"/>
        </top>
        <bottom/>
      </border>
    </dxf>
    <dxf>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border diagonalUp="0" diagonalDown="0" outline="0">
        <left style="thin">
          <color indexed="64"/>
        </left>
        <right style="thin">
          <color indexed="64"/>
        </right>
        <top style="thin">
          <color indexed="64"/>
        </top>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right style="thin">
          <color indexed="64"/>
        </right>
        <top style="thin">
          <color indexed="64"/>
        </top>
        <bottom/>
      </border>
    </dxf>
    <dxf>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vertical="bottom" textRotation="0" wrapText="1" indent="0" justifyLastLine="0" shrinkToFit="0" readingOrder="0"/>
    </dxf>
    <dxf>
      <alignment horizontal="right" vertical="bottom" textRotation="0" wrapText="0" indent="0" justifyLastLine="0" shrinkToFit="0" readingOrder="0"/>
      <border diagonalUp="0" diagonalDown="0" outline="0">
        <left style="thin">
          <color indexed="64"/>
        </left>
        <right/>
        <top style="thin">
          <color indexed="64"/>
        </top>
        <bottom/>
      </border>
    </dxf>
    <dxf>
      <border diagonalUp="0" diagonalDown="0">
        <left style="thin">
          <color indexed="64"/>
        </left>
        <right/>
        <top style="thin">
          <color indexed="64"/>
        </top>
        <bottom style="thin">
          <color indexed="64"/>
        </bottom>
        <vertical/>
        <horizontal/>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outline="0">
        <left/>
        <right style="thin">
          <color indexed="64"/>
        </right>
        <top style="thin">
          <color indexed="64"/>
        </top>
        <bottom/>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vertical="bottom" textRotation="0" wrapText="1" indent="0" justifyLastLine="0" shrinkToFit="0" readingOrder="0"/>
    </dxf>
    <dxf>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vertical="bottom" textRotation="0" wrapText="1" indent="0" justifyLastLine="0" shrinkToFit="0" readingOrder="0"/>
    </dxf>
    <dxf>
      <alignment horizontal="center" vertical="center" textRotation="0" wrapText="0" indent="0" justifyLastLine="0" shrinkToFit="0" readingOrder="0"/>
    </dxf>
    <dxf>
      <border outline="0">
        <right style="thin">
          <color indexed="64"/>
        </right>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vertical="bottom" textRotation="0" wrapText="1" indent="0" justifyLastLine="0" shrinkToFit="0" readingOrder="0"/>
    </dxf>
    <dxf>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vertical="bottom" textRotation="0" wrapText="1" indent="0" justifyLastLine="0" shrinkToFit="0" readingOrder="0"/>
    </dxf>
    <dxf>
      <border diagonalUp="0" diagonalDown="0" outline="0">
        <left style="thin">
          <color indexed="64"/>
        </left>
        <right/>
        <top style="thin">
          <color indexed="64"/>
        </top>
        <bottom/>
      </border>
    </dxf>
    <dxf>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border diagonalUp="0" diagonalDown="0" outline="0">
        <left style="thin">
          <color indexed="64"/>
        </left>
        <right style="thin">
          <color indexed="64"/>
        </right>
        <top style="thin">
          <color indexed="64"/>
        </top>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Calibri"/>
        <scheme val="minor"/>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4"/>
        <color auto="1"/>
        <name val="Calibri"/>
        <scheme val="none"/>
      </font>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4"/>
        <color auto="1"/>
        <name val="Calibri"/>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4"/>
        <color auto="1"/>
        <name val="Calibri"/>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4"/>
        <color auto="1"/>
        <name val="Calibri"/>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auto="1"/>
        <name val="Calibri"/>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4"/>
        <color auto="1"/>
        <name val="Calibri"/>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auto="1"/>
        <name val="Calibri"/>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4"/>
        <color auto="1"/>
        <name val="Calibri"/>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auto="1"/>
        <name val="Calibri"/>
        <scheme val="none"/>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4"/>
        <color auto="1"/>
        <name val="Calibri"/>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outline="0">
        <left/>
        <right style="thin">
          <color indexed="64"/>
        </right>
        <top/>
        <bottom/>
      </border>
    </dxf>
    <dxf>
      <font>
        <b val="0"/>
        <i val="0"/>
        <strike val="0"/>
        <condense val="0"/>
        <extend val="0"/>
        <outline val="0"/>
        <shadow val="0"/>
        <u val="none"/>
        <vertAlign val="baseline"/>
        <sz val="11"/>
        <color theme="1"/>
        <name val="Calibri"/>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none"/>
      </font>
      <alignment horizontal="center" vertical="center" textRotation="0" wrapText="0" indent="0" justifyLastLine="0" shrinkToFit="0" readingOrder="0"/>
    </dxf>
    <dxf>
      <border outline="0">
        <bottom style="thin">
          <color indexed="64"/>
        </bottom>
      </border>
    </dxf>
    <dxf>
      <alignment horizontal="general" vertical="bottom" textRotation="0" wrapText="1" indent="0" justifyLastLine="0" shrinkToFit="0" readingOrder="0"/>
    </dxf>
    <dxf>
      <alignment horizontal="right" vertical="bottom" textRotation="0" wrapText="0" indent="0" justifyLastLine="0" shrinkToFit="0" readingOrder="0"/>
      <border diagonalUp="0" diagonalDown="0" outline="0">
        <left style="thin">
          <color indexed="64"/>
        </left>
        <right/>
        <top style="thin">
          <color indexed="64"/>
        </top>
        <bottom/>
      </border>
    </dxf>
    <dxf>
      <border diagonalUp="0" diagonalDown="0">
        <left style="thin">
          <color indexed="64"/>
        </left>
        <right/>
        <top style="thin">
          <color indexed="64"/>
        </top>
        <bottom style="thin">
          <color indexed="64"/>
        </bottom>
        <vertical/>
        <horizontal/>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Calibri"/>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colors>
    <mruColors>
      <color rgb="FF5F94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styles" Target="styles.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theme" Target="theme/theme1.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5.xml" Id="rId5" /><Relationship Type="http://schemas.openxmlformats.org/officeDocument/2006/relationships/calcChain" Target="calcChain.xml" Id="rId15" /><Relationship Type="http://schemas.openxmlformats.org/officeDocument/2006/relationships/worksheet" Target="worksheets/sheet10.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sharedStrings" Target="sharedStrings.xml" Id="rId14" /><Relationship Type="http://schemas.openxmlformats.org/officeDocument/2006/relationships/customXml" Target="/customXML/item.xml" Id="Ra0429bc7fba8408b" /></Relationships>
</file>

<file path=xl/tables/table1.xml><?xml version="1.0" encoding="utf-8"?>
<table xmlns="http://schemas.openxmlformats.org/spreadsheetml/2006/main" id="1" name="AirSafetyLicencesIssued" displayName="AirSafetyLicencesIssued" ref="A4:F25" totalsRowCount="1" headerRowDxfId="485" headerRowBorderDxfId="484" tableBorderDxfId="483" totalsRowBorderDxfId="482">
  <autoFilter ref="A4:F24"/>
  <tableColumns count="6">
    <tableColumn id="1" name="Species" totalsRowLabel="Total number of licences" dataDxfId="481" totalsRowDxfId="480"/>
    <tableColumn id="2" name="Number of licences issued 2019" totalsRowLabel="1" dataDxfId="479" totalsRowDxfId="478"/>
    <tableColumn id="3" name="Number of licences issued 2020" totalsRowLabel="24" dataDxfId="477" totalsRowDxfId="476"/>
    <tableColumn id="4" name="Number of licences issued 2021" totalsRowLabel="24" dataDxfId="475" totalsRowDxfId="474"/>
    <tableColumn id="5" name="Number of licences issued 2022" totalsRowLabel="23" dataDxfId="473" totalsRowDxfId="472"/>
    <tableColumn id="6" name="Number of licences issued 2023" totalsRowLabel="2" dataDxfId="471" totalsRowDxfId="470"/>
  </tableColumns>
  <tableStyleInfo name="TableStyleMedium2" showFirstColumn="0" showLastColumn="0" showRowStripes="1" showColumnStripes="0"/>
</table>
</file>

<file path=xl/tables/table10.xml><?xml version="1.0" encoding="utf-8"?>
<table xmlns="http://schemas.openxmlformats.org/spreadsheetml/2006/main" id="19" name="FishEatingBirdLicencesIssued" displayName="FishEatingBirdLicencesIssued" ref="A4:F9" totalsRowCount="1" headerRowDxfId="362" headerRowBorderDxfId="361" tableBorderDxfId="360" totalsRowBorderDxfId="359">
  <autoFilter ref="A4:F8"/>
  <tableColumns count="6">
    <tableColumn id="1" name="Species" totalsRowLabel="Total number of licences" dataDxfId="358" totalsRowDxfId="357"/>
    <tableColumn id="2" name="Number of licences issued 2019" totalsRowLabel="27" dataDxfId="356" totalsRowDxfId="355"/>
    <tableColumn id="3" name="Number of licences issued 2020" totalsRowFunction="sum" dataDxfId="354" totalsRowDxfId="353"/>
    <tableColumn id="4" name="Number of licences issued 2021" totalsRowLabel="31" dataDxfId="352" totalsRowDxfId="351"/>
    <tableColumn id="5" name="Number of licences issued 2022" totalsRowLabel="39" dataDxfId="350" totalsRowDxfId="349"/>
    <tableColumn id="6" name="Number of licences issued 2023" totalsRowLabel="9" dataDxfId="348" totalsRowDxfId="347"/>
  </tableColumns>
  <tableStyleInfo name="TableStyleMedium2" showFirstColumn="0" showLastColumn="0" showRowStripes="1" showColumnStripes="0"/>
</table>
</file>

<file path=xl/tables/table11.xml><?xml version="1.0" encoding="utf-8"?>
<table xmlns="http://schemas.openxmlformats.org/spreadsheetml/2006/main" id="20" name="FishEatingBirdPermittedNumbers" displayName="FishEatingBirdPermittedNumbers" ref="A13:F18" totalsRowCount="1" headerRowDxfId="346" headerRowBorderDxfId="345" tableBorderDxfId="344" totalsRowBorderDxfId="343">
  <autoFilter ref="A13:F17"/>
  <tableColumns count="6">
    <tableColumn id="1" name="Species" totalsRowLabel="Total" dataDxfId="342" totalsRowDxfId="341"/>
    <tableColumn id="2" name="Number of individuals permitted to be killed 2019" totalsRowFunction="sum" dataDxfId="340" totalsRowDxfId="339"/>
    <tableColumn id="3" name="Number of individuals permitted to be killed 2020" totalsRowFunction="sum" dataDxfId="338" totalsRowDxfId="337"/>
    <tableColumn id="4" name="Number of individuals permitted to be killed 2021" totalsRowFunction="sum" dataDxfId="336" totalsRowDxfId="335"/>
    <tableColumn id="5" name="Number of individuals permitted to be killed 2022" totalsRowFunction="sum" dataDxfId="334" totalsRowDxfId="333"/>
    <tableColumn id="6" name="Number of individuals permitted to be killed 2023" totalsRowFunction="sum" dataDxfId="332" totalsRowDxfId="331"/>
  </tableColumns>
  <tableStyleInfo name="TableStyleMedium2" showFirstColumn="0" showLastColumn="0" showRowStripes="1" showColumnStripes="0"/>
</table>
</file>

<file path=xl/tables/table12.xml><?xml version="1.0" encoding="utf-8"?>
<table xmlns="http://schemas.openxmlformats.org/spreadsheetml/2006/main" id="21" name="FishEatingBirdNumbersTaken" displayName="FishEatingBirdNumbersTaken" ref="A22:F27" totalsRowCount="1" headerRowDxfId="330" headerRowBorderDxfId="329" tableBorderDxfId="328" totalsRowBorderDxfId="327">
  <autoFilter ref="A22:F26"/>
  <tableColumns count="6">
    <tableColumn id="1" name="Species" totalsRowLabel="Total" dataDxfId="326" totalsRowDxfId="325"/>
    <tableColumn id="2" name="Number of individuals taken reported on licence return 2019" totalsRowFunction="sum" dataDxfId="324" totalsRowDxfId="323"/>
    <tableColumn id="3" name="Number of individuals taken reported on licence return 2020" totalsRowFunction="sum" dataDxfId="322" totalsRowDxfId="321"/>
    <tableColumn id="4" name="Number of individuals taken reported on licence return 2021" totalsRowFunction="sum" dataDxfId="320" totalsRowDxfId="319"/>
    <tableColumn id="5" name="Number of individuals taken reported on licence return 2022" totalsRowFunction="sum" dataDxfId="318" totalsRowDxfId="317"/>
    <tableColumn id="6" name="Number of individuals taken reported on licence return 2023" totalsRowFunction="sum" dataDxfId="316" totalsRowDxfId="315"/>
  </tableColumns>
  <tableStyleInfo name="TableStyleMedium2" showFirstColumn="0" showLastColumn="0" showRowStripes="1" showColumnStripes="0"/>
</table>
</file>

<file path=xl/tables/table13.xml><?xml version="1.0" encoding="utf-8"?>
<table xmlns="http://schemas.openxmlformats.org/spreadsheetml/2006/main" id="13" name="GeeseLicencesIssued" displayName="GeeseLicencesIssued" ref="A4:F9" totalsRowCount="1" headerRowDxfId="314" headerRowBorderDxfId="313" tableBorderDxfId="312" totalsRowBorderDxfId="311">
  <autoFilter ref="A4:F8"/>
  <tableColumns count="6">
    <tableColumn id="1" name="Species" totalsRowLabel="Total number of licences" dataDxfId="310" totalsRowDxfId="309"/>
    <tableColumn id="2" name="Number of licences issued 2019" totalsRowFunction="sum" dataDxfId="308" totalsRowDxfId="307"/>
    <tableColumn id="3" name="Number of licences issued 2020" totalsRowLabel="110" dataDxfId="306" totalsRowDxfId="305"/>
    <tableColumn id="4" name="Number of licences issued 2021" totalsRowLabel="46" dataDxfId="304" totalsRowDxfId="303"/>
    <tableColumn id="5" name="Number of licences issued 2022" totalsRowFunction="sum" dataDxfId="302" totalsRowDxfId="301"/>
    <tableColumn id="6" name="Number of licences issued 2023" totalsRowFunction="sum" dataDxfId="300" totalsRowDxfId="299"/>
  </tableColumns>
  <tableStyleInfo name="TableStyleMedium2" showFirstColumn="0" showLastColumn="0" showRowStripes="1" showColumnStripes="0"/>
</table>
</file>

<file path=xl/tables/table14.xml><?xml version="1.0" encoding="utf-8"?>
<table xmlns="http://schemas.openxmlformats.org/spreadsheetml/2006/main" id="14" name="GeesePermittedNumbers" displayName="GeesePermittedNumbers" ref="A15:F21" totalsRowCount="1" headerRowBorderDxfId="298" tableBorderDxfId="297" totalsRowBorderDxfId="296">
  <autoFilter ref="A15:F20"/>
  <tableColumns count="6">
    <tableColumn id="1" name="Species" totalsRowLabel="Total" dataDxfId="295" totalsRowDxfId="294"/>
    <tableColumn id="2" name="Number of individuals permitted to be killed 2019" totalsRowFunction="sum" dataDxfId="293" totalsRowDxfId="292"/>
    <tableColumn id="3" name="Number of individuals permitted to be killed 2020" totalsRowFunction="sum" dataDxfId="291" totalsRowDxfId="290"/>
    <tableColumn id="4" name="Number of individuals permitted to be killed 2021" totalsRowFunction="sum" dataDxfId="289" totalsRowDxfId="288"/>
    <tableColumn id="5" name="Number of individuals permitted to be killed 2022" totalsRowFunction="sum" dataDxfId="287" totalsRowDxfId="286"/>
    <tableColumn id="6" name="Number of individuals permitted to be killed 2023" totalsRowFunction="sum" dataDxfId="285" totalsRowDxfId="284"/>
  </tableColumns>
  <tableStyleInfo name="TableStyleMedium2" showFirstColumn="0" showLastColumn="0" showRowStripes="1" showColumnStripes="0"/>
</table>
</file>

<file path=xl/tables/table15.xml><?xml version="1.0" encoding="utf-8"?>
<table xmlns="http://schemas.openxmlformats.org/spreadsheetml/2006/main" id="15" name="GeeseNumbersTaken" displayName="GeeseNumbersTaken" ref="A25:F30" totalsRowCount="1" headerRowBorderDxfId="283" tableBorderDxfId="282" totalsRowBorderDxfId="281">
  <autoFilter ref="A25:F29"/>
  <tableColumns count="6">
    <tableColumn id="1" name="Species" totalsRowLabel="Total" dataDxfId="280" totalsRowDxfId="279"/>
    <tableColumn id="2" name="Number of individuals taken reported on licence return 2019" totalsRowFunction="sum" dataDxfId="278" totalsRowDxfId="277"/>
    <tableColumn id="3" name="Number of individuals taken reported on licence return 2020" totalsRowFunction="sum" dataDxfId="276" totalsRowDxfId="275"/>
    <tableColumn id="4" name="Number of individuals taken reported on licence return 2021" totalsRowFunction="sum" dataDxfId="274" totalsRowDxfId="273"/>
    <tableColumn id="5" name="Number of individuals taken reported on licence return 2022" totalsRowFunction="sum" dataDxfId="272" totalsRowDxfId="271"/>
    <tableColumn id="6" name="Number of individuals taken reported on licence return 2023" totalsRowFunction="sum" dataDxfId="270" totalsRowDxfId="269"/>
  </tableColumns>
  <tableStyleInfo name="TableStyleMedium2" showFirstColumn="0" showLastColumn="0" showRowStripes="1" showColumnStripes="0"/>
</table>
</file>

<file path=xl/tables/table16.xml><?xml version="1.0" encoding="utf-8"?>
<table xmlns="http://schemas.openxmlformats.org/spreadsheetml/2006/main" id="7" name="GullAdultLicencesIssed" displayName="GullAdultLicencesIssed" ref="A4:F10" totalsRowCount="1" headerRowDxfId="268" headerRowBorderDxfId="267" tableBorderDxfId="266" totalsRowBorderDxfId="265">
  <autoFilter ref="A4:F9"/>
  <tableColumns count="6">
    <tableColumn id="1" name="Species" totalsRowLabel="Total number of licences" dataDxfId="264" totalsRowDxfId="263"/>
    <tableColumn id="2" name="Number of licences issued 2019" totalsRowFunction="sum" dataDxfId="262" totalsRowDxfId="261"/>
    <tableColumn id="3" name="Number of licences issued 2020" totalsRowLabel="39" dataDxfId="260" totalsRowDxfId="259"/>
    <tableColumn id="4" name="Number of licences issued 2021" totalsRowLabel="25" dataDxfId="258" totalsRowDxfId="257"/>
    <tableColumn id="5" name="Number of licences issued 2022" totalsRowLabel="28" dataDxfId="256" totalsRowDxfId="255"/>
    <tableColumn id="6" name="Number of licences issued 2023" totalsRowLabel="9" dataDxfId="254" totalsRowDxfId="253"/>
  </tableColumns>
  <tableStyleInfo name="TableStyleMedium2" showFirstColumn="0" showLastColumn="0" showRowStripes="1" showColumnStripes="0"/>
</table>
</file>

<file path=xl/tables/table17.xml><?xml version="1.0" encoding="utf-8"?>
<table xmlns="http://schemas.openxmlformats.org/spreadsheetml/2006/main" id="8" name="GullChickLicencesIssued" displayName="GullChickLicencesIssued" ref="I4:N10" totalsRowCount="1" headerRowDxfId="252" headerRowBorderDxfId="251" tableBorderDxfId="250" totalsRowBorderDxfId="249">
  <autoFilter ref="I4:N9"/>
  <tableColumns count="6">
    <tableColumn id="1" name="Species" totalsRowLabel="Total number of licences" dataDxfId="248" totalsRowDxfId="247"/>
    <tableColumn id="2" name="Number of licences issued 2019" totalsRowFunction="sum" dataDxfId="246" totalsRowDxfId="245"/>
    <tableColumn id="3" name="Number of licences issued 2020" totalsRowLabel="47" dataDxfId="244" totalsRowDxfId="243"/>
    <tableColumn id="4" name="Number of licences issued 2021" totalsRowFunction="sum" dataDxfId="242" totalsRowDxfId="241"/>
    <tableColumn id="5" name="Number of licences issued 2022" totalsRowLabel="28" dataDxfId="240" totalsRowDxfId="239"/>
    <tableColumn id="6" name="Number of licences issued 2023" totalsRowFunction="sum" dataDxfId="238" totalsRowDxfId="237"/>
  </tableColumns>
  <tableStyleInfo name="TableStyleMedium2" showFirstColumn="0" showLastColumn="0" showRowStripes="1" showColumnStripes="0"/>
</table>
</file>

<file path=xl/tables/table18.xml><?xml version="1.0" encoding="utf-8"?>
<table xmlns="http://schemas.openxmlformats.org/spreadsheetml/2006/main" id="9" name="GullAdultPermittedNumbers" displayName="GullAdultPermittedNumbers" ref="A16:F22" totalsRowCount="1" headerRowDxfId="236" headerRowBorderDxfId="235" tableBorderDxfId="234" totalsRowBorderDxfId="233">
  <autoFilter ref="A16:F21"/>
  <tableColumns count="6">
    <tableColumn id="1" name="Species" totalsRowLabel="Total" dataDxfId="232" totalsRowDxfId="231"/>
    <tableColumn id="2" name="Number of individuals permitted to be killed 2019" totalsRowFunction="sum" dataDxfId="230" totalsRowDxfId="229"/>
    <tableColumn id="3" name="Number of individuals permitted to be killed 2020" totalsRowFunction="sum" dataDxfId="228" totalsRowDxfId="227"/>
    <tableColumn id="4" name="Number of individuals permitted to be killed 2021" totalsRowFunction="sum" dataDxfId="226" totalsRowDxfId="225"/>
    <tableColumn id="5" name="Number of individuals permitted to be killed 2022" totalsRowFunction="sum" dataDxfId="224" totalsRowDxfId="223"/>
    <tableColumn id="6" name="Number of individuals permitted to be killed 2023" totalsRowFunction="sum" dataDxfId="222" totalsRowDxfId="221"/>
  </tableColumns>
  <tableStyleInfo name="TableStyleMedium2" showFirstColumn="0" showLastColumn="0" showRowStripes="1" showColumnStripes="0"/>
</table>
</file>

<file path=xl/tables/table19.xml><?xml version="1.0" encoding="utf-8"?>
<table xmlns="http://schemas.openxmlformats.org/spreadsheetml/2006/main" id="10" name="GullChickPermittedNumbers" displayName="GullChickPermittedNumbers" ref="I16:N22" totalsRowCount="1" headerRowDxfId="220" headerRowBorderDxfId="219" tableBorderDxfId="218" totalsRowBorderDxfId="217">
  <autoFilter ref="I16:N21"/>
  <tableColumns count="6">
    <tableColumn id="1" name="Species" totalsRowLabel="Total" dataDxfId="216" totalsRowDxfId="215"/>
    <tableColumn id="2" name="Number of individuals permitted to be killed 2019" totalsRowFunction="sum" dataDxfId="214" totalsRowDxfId="213"/>
    <tableColumn id="3" name="Number of individuals permitted to be killed 2020" totalsRowFunction="sum" dataDxfId="212" totalsRowDxfId="211"/>
    <tableColumn id="4" name="Number of individuals permitted to be killed 2021" totalsRowFunction="sum" dataDxfId="210" totalsRowDxfId="209"/>
    <tableColumn id="5" name="Number of individuals permitted to be killed 2022" totalsRowFunction="sum" dataDxfId="208" totalsRowDxfId="207"/>
    <tableColumn id="6" name="Number of individuals permitted to be killed 2023" totalsRowFunction="sum" dataDxfId="206" totalsRowDxfId="205"/>
  </tableColumns>
  <tableStyleInfo name="TableStyleMedium2" showFirstColumn="0" showLastColumn="0" showRowStripes="1" showColumnStripes="0"/>
</table>
</file>

<file path=xl/tables/table2.xml><?xml version="1.0" encoding="utf-8"?>
<table xmlns="http://schemas.openxmlformats.org/spreadsheetml/2006/main" id="2" name="AirSafetyPermittedNumbers" displayName="AirSafetyPermittedNumbers" ref="A30:F51" totalsRowCount="1" headerRowDxfId="469" dataDxfId="467" headerRowBorderDxfId="468" tableBorderDxfId="466" totalsRowBorderDxfId="465">
  <autoFilter ref="A30:F50"/>
  <tableColumns count="6">
    <tableColumn id="1" name="Species" totalsRowLabel="Total" dataDxfId="464" totalsRowDxfId="463"/>
    <tableColumn id="2" name="Number of individuals permitted to be killed 2019" dataDxfId="462" totalsRowDxfId="461"/>
    <tableColumn id="3" name="Number of individuals permitted to be killed 2020" dataDxfId="460" totalsRowDxfId="459"/>
    <tableColumn id="4" name="Number of individuals permitted to be killed 2021" dataDxfId="458" totalsRowDxfId="457"/>
    <tableColumn id="5" name="Number of individuals permitted to be killed 2022" dataDxfId="456" totalsRowDxfId="455"/>
    <tableColumn id="6" name="Number of individuals permitted to be killed 2023" dataDxfId="454" totalsRowDxfId="453"/>
  </tableColumns>
  <tableStyleInfo name="TableStyleMedium2" showFirstColumn="0" showLastColumn="0" showRowStripes="1" showColumnStripes="0"/>
</table>
</file>

<file path=xl/tables/table20.xml><?xml version="1.0" encoding="utf-8"?>
<table xmlns="http://schemas.openxmlformats.org/spreadsheetml/2006/main" id="11" name="GullAdultNumbersTaken" displayName="GullAdultNumbersTaken" ref="A26:F32" totalsRowCount="1" headerRowBorderDxfId="204" tableBorderDxfId="203" totalsRowBorderDxfId="202">
  <autoFilter ref="A26:F31"/>
  <tableColumns count="6">
    <tableColumn id="1" name="Species" totalsRowLabel="Total" dataDxfId="201" totalsRowDxfId="200"/>
    <tableColumn id="2" name="Number of individuals taken reported on licence return 2019" totalsRowFunction="sum" dataDxfId="199" totalsRowDxfId="198"/>
    <tableColumn id="3" name="Number of individuals taken reported on licence return 2020" totalsRowFunction="sum" dataDxfId="197" totalsRowDxfId="196"/>
    <tableColumn id="4" name="Number of individuals taken reported on licence return 2021" totalsRowFunction="sum" dataDxfId="195" totalsRowDxfId="194"/>
    <tableColumn id="5" name="Number of individuals taken reported on licence return 2022" totalsRowFunction="sum" dataDxfId="193" totalsRowDxfId="192"/>
    <tableColumn id="6" name="Number of individuals taken reported on licence return 2023" totalsRowFunction="sum" dataDxfId="191" totalsRowDxfId="190"/>
  </tableColumns>
  <tableStyleInfo name="TableStyleMedium2" showFirstColumn="0" showLastColumn="0" showRowStripes="1" showColumnStripes="0"/>
</table>
</file>

<file path=xl/tables/table21.xml><?xml version="1.0" encoding="utf-8"?>
<table xmlns="http://schemas.openxmlformats.org/spreadsheetml/2006/main" id="12" name="GullChickNumbersTaken" displayName="GullChickNumbersTaken" ref="I26:N32" totalsRowCount="1" headerRowDxfId="189" headerRowBorderDxfId="188" tableBorderDxfId="187" totalsRowBorderDxfId="186">
  <autoFilter ref="I26:N31"/>
  <tableColumns count="6">
    <tableColumn id="1" name="Species" totalsRowLabel="Total" dataDxfId="185" totalsRowDxfId="184"/>
    <tableColumn id="2" name="Number of individuals taken reported on licence return 2019" totalsRowFunction="sum" dataDxfId="183" totalsRowDxfId="182"/>
    <tableColumn id="3" name="Number of individuals taken reported on licence return 2020" totalsRowFunction="sum" dataDxfId="181" totalsRowDxfId="180"/>
    <tableColumn id="4" name="Number of individuals taken reported on licence return 2021" totalsRowFunction="sum" dataDxfId="179" totalsRowDxfId="178"/>
    <tableColumn id="5" name="Number of individuals taken reported on licence return 2022" totalsRowFunction="sum" dataDxfId="177" totalsRowDxfId="176"/>
    <tableColumn id="6" name="Number of individuals taken reported on licence return 2023" totalsRowFunction="sum" dataDxfId="175" totalsRowDxfId="174"/>
  </tableColumns>
  <tableStyleInfo name="TableStyleMedium2" showFirstColumn="0" showLastColumn="0" showRowStripes="1" showColumnStripes="0"/>
</table>
</file>

<file path=xl/tables/table22.xml><?xml version="1.0" encoding="utf-8"?>
<table xmlns="http://schemas.openxmlformats.org/spreadsheetml/2006/main" id="22" name="HareLicencesIssued" displayName="HareLicencesIssued" ref="A4:F7" totalsRowCount="1" headerRowDxfId="173" headerRowBorderDxfId="172" tableBorderDxfId="171" totalsRowBorderDxfId="170">
  <autoFilter ref="A4:F6"/>
  <tableColumns count="6">
    <tableColumn id="1" name="Species" totalsRowLabel="Total number of licences" dataDxfId="169" totalsRowDxfId="168"/>
    <tableColumn id="2" name="Number of licences issued 2019" totalsRowFunction="sum" dataDxfId="167" totalsRowDxfId="166"/>
    <tableColumn id="3" name="Number of licences issued 2020" totalsRowFunction="sum" dataDxfId="165" totalsRowDxfId="164"/>
    <tableColumn id="4" name="Number of licences issued 2021" totalsRowFunction="sum" dataDxfId="163" totalsRowDxfId="162"/>
    <tableColumn id="5" name="Number of licences issued 2022" totalsRowFunction="sum" dataDxfId="161" totalsRowDxfId="160"/>
    <tableColumn id="6" name="Number of licences issued 2023" totalsRowFunction="sum" dataDxfId="159" totalsRowDxfId="158"/>
  </tableColumns>
  <tableStyleInfo name="TableStyleMedium2" showFirstColumn="0" showLastColumn="0" showRowStripes="1" showColumnStripes="0"/>
</table>
</file>

<file path=xl/tables/table23.xml><?xml version="1.0" encoding="utf-8"?>
<table xmlns="http://schemas.openxmlformats.org/spreadsheetml/2006/main" id="23" name="HarePermittedNumbers" displayName="HarePermittedNumbers" ref="A11:F14" totalsRowCount="1" headerRowDxfId="157" headerRowBorderDxfId="156" tableBorderDxfId="155" totalsRowBorderDxfId="154">
  <autoFilter ref="A11:F13"/>
  <tableColumns count="6">
    <tableColumn id="1" name="Species" totalsRowLabel="Total" dataDxfId="153" totalsRowDxfId="152"/>
    <tableColumn id="2" name="Number of individuals permitted to be killed 2019" totalsRowFunction="sum" dataDxfId="151" totalsRowDxfId="150"/>
    <tableColumn id="3" name="Number of individuals permitted to be killed 2020" totalsRowFunction="sum" dataDxfId="149" totalsRowDxfId="148"/>
    <tableColumn id="4" name="Number of individuals permitted to be killed 2021" totalsRowFunction="sum" dataDxfId="147" totalsRowDxfId="146"/>
    <tableColumn id="5" name="Number of individuals permitted to be killed 2022" totalsRowFunction="sum" dataDxfId="145" totalsRowDxfId="144"/>
    <tableColumn id="6" name="Number of individuals permitted to be killed 2023" totalsRowFunction="sum" dataDxfId="143" totalsRowDxfId="142"/>
  </tableColumns>
  <tableStyleInfo name="TableStyleMedium2" showFirstColumn="0" showLastColumn="0" showRowStripes="1" showColumnStripes="0"/>
</table>
</file>

<file path=xl/tables/table24.xml><?xml version="1.0" encoding="utf-8"?>
<table xmlns="http://schemas.openxmlformats.org/spreadsheetml/2006/main" id="24" name="HareNumbersTaken" displayName="HareNumbersTaken" ref="A18:F21" totalsRowCount="1" headerRowDxfId="141" headerRowBorderDxfId="140" tableBorderDxfId="139" totalsRowBorderDxfId="138">
  <autoFilter ref="A18:F20"/>
  <tableColumns count="6">
    <tableColumn id="1" name="Species" totalsRowLabel="Total" dataDxfId="137" totalsRowDxfId="136"/>
    <tableColumn id="2" name="Number of individuals taken reported on licence return 2019" totalsRowFunction="sum" dataDxfId="135" totalsRowDxfId="134"/>
    <tableColumn id="3" name="Number of individuals taken reported on licence return 2020" totalsRowFunction="sum" dataDxfId="133" totalsRowDxfId="132"/>
    <tableColumn id="4" name="Number of individuals taken reported on licence return 2021" totalsRowFunction="sum" dataDxfId="131" totalsRowDxfId="130"/>
    <tableColumn id="5" name="Number of individuals taken reported on licence return 2022" totalsRowFunction="sum" dataDxfId="129" totalsRowDxfId="128"/>
    <tableColumn id="6" name="Number of individuals taken reported on licence return 2023" totalsRowFunction="sum" dataDxfId="127" totalsRowDxfId="126"/>
  </tableColumns>
  <tableStyleInfo name="TableStyleMedium2" showFirstColumn="0" showLastColumn="0" showRowStripes="1" showColumnStripes="0"/>
</table>
</file>

<file path=xl/tables/table25.xml><?xml version="1.0" encoding="utf-8"?>
<table xmlns="http://schemas.openxmlformats.org/spreadsheetml/2006/main" id="4" name="HealthAndSafetyLicencesIssued" displayName="HealthAndSafetyLicencesIssued" ref="A4:F24" totalsRowCount="1" headerRowDxfId="125" headerRowBorderDxfId="124" tableBorderDxfId="123" totalsRowBorderDxfId="122">
  <autoFilter ref="A4:F23"/>
  <tableColumns count="6">
    <tableColumn id="1" name="Species" totalsRowLabel="Total number of licences" dataDxfId="121" totalsRowDxfId="120"/>
    <tableColumn id="2" name="Number of licences issued 2019" totalsRowLabel="6" dataDxfId="119" totalsRowDxfId="118"/>
    <tableColumn id="3" name="Number of licences issued 2020" totalsRowLabel="52" dataDxfId="117" totalsRowDxfId="116"/>
    <tableColumn id="4" name="Number of licences issued 2021" totalsRowLabel="57" dataDxfId="115" totalsRowDxfId="114"/>
    <tableColumn id="5" name="Number of licences issued 2022" totalsRowLabel="41" dataDxfId="113" totalsRowDxfId="112"/>
    <tableColumn id="6" name="Number of licences issued 2023" totalsRowLabel="26" dataDxfId="111" totalsRowDxfId="110"/>
  </tableColumns>
  <tableStyleInfo name="TableStyleMedium2" showFirstColumn="0" showLastColumn="0" showRowStripes="1" showColumnStripes="0"/>
</table>
</file>

<file path=xl/tables/table26.xml><?xml version="1.0" encoding="utf-8"?>
<table xmlns="http://schemas.openxmlformats.org/spreadsheetml/2006/main" id="5" name="HealthAndSafetyPermittedNumbers" displayName="HealthAndSafetyPermittedNumbers" ref="A28:F48" totalsRowCount="1" headerRowDxfId="109" headerRowBorderDxfId="108" tableBorderDxfId="107" totalsRowBorderDxfId="106">
  <autoFilter ref="A28:F47"/>
  <tableColumns count="6">
    <tableColumn id="1" name="Species" totalsRowLabel="Total" dataDxfId="105" totalsRowDxfId="104"/>
    <tableColumn id="2" name="Number of individuals permitted to be killed 2019" totalsRowFunction="sum" dataDxfId="103" totalsRowDxfId="102"/>
    <tableColumn id="3" name="Number of individuals permitted to be killed 2020" totalsRowFunction="sum" dataDxfId="101" totalsRowDxfId="100"/>
    <tableColumn id="4" name="Number of individuals permitted to be killed 2021" totalsRowFunction="sum" dataDxfId="99" totalsRowDxfId="98"/>
    <tableColumn id="5" name="Number of individuals permitted to be killed 2022" totalsRowFunction="sum" dataDxfId="97" totalsRowDxfId="96"/>
    <tableColumn id="6" name="Number of individuals permitted to be killed 2023" totalsRowFunction="count" dataDxfId="95" totalsRowDxfId="94"/>
  </tableColumns>
  <tableStyleInfo name="TableStyleMedium2" showFirstColumn="0" showLastColumn="0" showRowStripes="1" showColumnStripes="0"/>
</table>
</file>

<file path=xl/tables/table27.xml><?xml version="1.0" encoding="utf-8"?>
<table xmlns="http://schemas.openxmlformats.org/spreadsheetml/2006/main" id="6" name="HealthAndSafetyNumbersTaken" displayName="HealthAndSafetyNumbersTaken" ref="A53:F73" totalsRowCount="1" headerRowDxfId="93" headerRowBorderDxfId="92" tableBorderDxfId="91" totalsRowBorderDxfId="90">
  <autoFilter ref="A53:F72"/>
  <tableColumns count="6">
    <tableColumn id="1" name="Species" totalsRowLabel="Total" dataDxfId="89" totalsRowDxfId="88"/>
    <tableColumn id="2" name="Number of individuals taken reported on licence return 2019" totalsRowFunction="sum" dataDxfId="87" totalsRowDxfId="86"/>
    <tableColumn id="3" name="Number of individuals taken reported on licence return 2020" totalsRowFunction="sum" dataDxfId="85" totalsRowDxfId="84"/>
    <tableColumn id="4" name="Number of individuals taken reported on licence return 2021" totalsRowFunction="sum" dataDxfId="83" totalsRowDxfId="82"/>
    <tableColumn id="5" name="Number of individuals taken reported on licence return 2022" totalsRowFunction="sum" dataDxfId="81" totalsRowDxfId="80"/>
    <tableColumn id="6" name="Number of individuals taken reported on licence return 2023" dataDxfId="79" totalsRowDxfId="78"/>
  </tableColumns>
  <tableStyleInfo name="TableStyleMedium2" showFirstColumn="0" showLastColumn="0" showRowStripes="1" showColumnStripes="0"/>
</table>
</file>

<file path=xl/tables/table28.xml><?xml version="1.0" encoding="utf-8"?>
<table xmlns="http://schemas.openxmlformats.org/spreadsheetml/2006/main" id="16" name="RavenLicencesIssued" displayName="RavenLicencesIssued" ref="A4:F5" totalsRowShown="0" headerRowDxfId="77" headerRowBorderDxfId="76" tableBorderDxfId="75" totalsRowBorderDxfId="74">
  <autoFilter ref="A4:F5"/>
  <tableColumns count="6">
    <tableColumn id="1" name="Species" dataDxfId="73"/>
    <tableColumn id="2" name="Number of licences issued 2019" dataDxfId="72"/>
    <tableColumn id="3" name="Number of licences issued 2020" dataDxfId="71"/>
    <tableColumn id="4" name="Number of licences issued 2021" dataDxfId="70"/>
    <tableColumn id="5" name="Number of licences issued 2022" dataDxfId="69"/>
    <tableColumn id="6" name="Number of licences issued 2023" dataDxfId="68"/>
  </tableColumns>
  <tableStyleInfo name="TableStyleMedium2" showFirstColumn="0" showLastColumn="0" showRowStripes="1" showColumnStripes="0"/>
</table>
</file>

<file path=xl/tables/table29.xml><?xml version="1.0" encoding="utf-8"?>
<table xmlns="http://schemas.openxmlformats.org/spreadsheetml/2006/main" id="17" name="RavenPermittedNumbers" displayName="RavenPermittedNumbers" ref="A9:F10" totalsRowShown="0" headerRowDxfId="67" headerRowBorderDxfId="66" tableBorderDxfId="65" totalsRowBorderDxfId="64">
  <autoFilter ref="A9:F10"/>
  <tableColumns count="6">
    <tableColumn id="1" name="Species" dataDxfId="63"/>
    <tableColumn id="2" name="Number of individuals permitted to be killed 2019" dataDxfId="62"/>
    <tableColumn id="3" name="Number of individuals permitted to be killed 2020" dataDxfId="61"/>
    <tableColumn id="4" name="Number of individuals permitted to be killed 2021" dataDxfId="60"/>
    <tableColumn id="5" name="Number of individuals permitted to be killed 2022" dataDxfId="59"/>
    <tableColumn id="6" name="Number of individuals permitted to be killed 2023" dataDxfId="58"/>
  </tableColumns>
  <tableStyleInfo name="TableStyleMedium2" showFirstColumn="0" showLastColumn="0" showRowStripes="1" showColumnStripes="0"/>
</table>
</file>

<file path=xl/tables/table3.xml><?xml version="1.0" encoding="utf-8"?>
<table xmlns="http://schemas.openxmlformats.org/spreadsheetml/2006/main" id="3" name="AirSafetyNumbersTaken" displayName="AirSafetyNumbersTaken" ref="A56:F77" totalsRowCount="1" headerRowBorderDxfId="452" tableBorderDxfId="451" totalsRowBorderDxfId="450">
  <autoFilter ref="A56:F76"/>
  <tableColumns count="6">
    <tableColumn id="1" name="Species" totalsRowLabel="Total" dataDxfId="449" totalsRowDxfId="448"/>
    <tableColumn id="2" name="Number of individuals taken reported on licence return 2019" totalsRowFunction="sum" dataDxfId="447" totalsRowDxfId="446"/>
    <tableColumn id="3" name="Number of individuals taken reported on licence return 2020" totalsRowFunction="sum" dataDxfId="445" totalsRowDxfId="444"/>
    <tableColumn id="4" name="Number of individuals taken reported on licence return 2021" totalsRowFunction="sum" dataDxfId="443" totalsRowDxfId="442"/>
    <tableColumn id="5" name="Number of individuals taken reported on licence return 2022" totalsRowFunction="sum" dataDxfId="441" totalsRowDxfId="440"/>
    <tableColumn id="6" name="Number of individuals taken reported on licence return 2023" totalsRowFunction="sum" dataDxfId="439" totalsRowDxfId="438"/>
  </tableColumns>
  <tableStyleInfo name="TableStyleMedium2" showFirstColumn="0" showLastColumn="0" showRowStripes="1" showColumnStripes="0"/>
</table>
</file>

<file path=xl/tables/table30.xml><?xml version="1.0" encoding="utf-8"?>
<table xmlns="http://schemas.openxmlformats.org/spreadsheetml/2006/main" id="18" name="RavenNumbersTaken" displayName="RavenNumbersTaken" ref="A14:F15" totalsRowShown="0" headerRowDxfId="57" headerRowBorderDxfId="56" tableBorderDxfId="55" totalsRowBorderDxfId="54">
  <autoFilter ref="A14:F15"/>
  <tableColumns count="6">
    <tableColumn id="1" name="Species" dataDxfId="53"/>
    <tableColumn id="2" name="Number of individuals taken reported on licence return 2019" dataDxfId="52"/>
    <tableColumn id="3" name="Number of individuals taken reported on licence return 2020" dataDxfId="51"/>
    <tableColumn id="4" name="Number of individuals taken reported on licence return 2021" dataDxfId="50"/>
    <tableColumn id="5" name="Number of individuals taken reported on licence return 2022" dataDxfId="49"/>
    <tableColumn id="6" name="Number of individuals taken reported on licence return 2023" dataDxfId="48"/>
  </tableColumns>
  <tableStyleInfo name="TableStyleMedium2" showFirstColumn="0" showLastColumn="0" showRowStripes="1" showColumnStripes="0"/>
</table>
</file>

<file path=xl/tables/table31.xml><?xml version="1.0" encoding="utf-8"?>
<table xmlns="http://schemas.openxmlformats.org/spreadsheetml/2006/main" id="31" name="SRELicencesIssued" displayName="SRELicencesIssued" ref="A4:F31" totalsRowCount="1" headerRowDxfId="47" headerRowBorderDxfId="46" tableBorderDxfId="45" totalsRowBorderDxfId="44">
  <autoFilter ref="A4:F30"/>
  <tableColumns count="6">
    <tableColumn id="1" name="Species" totalsRowLabel="Total number of licences" dataDxfId="43" totalsRowDxfId="42"/>
    <tableColumn id="2" name="Number of licences issued 2019" totalsRowLabel="2" dataDxfId="41" totalsRowDxfId="40"/>
    <tableColumn id="3" name="Number of licences issued 2020" totalsRowFunction="sum" dataDxfId="39" totalsRowDxfId="38"/>
    <tableColumn id="4" name="Number of licences issued 2021" totalsRowLabel="5" dataDxfId="37" totalsRowDxfId="36"/>
    <tableColumn id="5" name="Number of licences issued 2022" totalsRowLabel="1" dataDxfId="35" totalsRowDxfId="34"/>
    <tableColumn id="6" name="Number of licences issued 2023" totalsRowFunction="sum" dataDxfId="33" totalsRowDxfId="32"/>
  </tableColumns>
  <tableStyleInfo name="TableStyleMedium2" showFirstColumn="0" showLastColumn="0" showRowStripes="1" showColumnStripes="0"/>
</table>
</file>

<file path=xl/tables/table32.xml><?xml version="1.0" encoding="utf-8"?>
<table xmlns="http://schemas.openxmlformats.org/spreadsheetml/2006/main" id="32" name="SREPermittedNumbers" displayName="SREPermittedNumbers" ref="A35:F62" totalsRowCount="1" headerRowDxfId="31" headerRowBorderDxfId="30" tableBorderDxfId="29" totalsRowBorderDxfId="28">
  <autoFilter ref="A35:F61"/>
  <tableColumns count="6">
    <tableColumn id="1" name="Species" totalsRowLabel="Total" dataDxfId="27" totalsRowDxfId="26"/>
    <tableColumn id="2" name="Number of individuals permitted to be killed 2019" totalsRowFunction="sum" dataDxfId="25" totalsRowDxfId="24"/>
    <tableColumn id="3" name="Number of individuals permitted to be killed 2020" totalsRowFunction="sum" dataDxfId="23" totalsRowDxfId="22"/>
    <tableColumn id="4" name="Number of individuals permitted to be killed 2021" totalsRowFunction="sum" dataDxfId="21" totalsRowDxfId="20"/>
    <tableColumn id="5" name="Number of individuals permitted to be killed 2022" totalsRowFunction="sum" dataDxfId="19" totalsRowDxfId="18"/>
    <tableColumn id="6" name="Number of individuals permitted to be killed 2023" dataDxfId="17" totalsRowDxfId="16"/>
  </tableColumns>
  <tableStyleInfo name="TableStyleMedium2" showFirstColumn="0" showLastColumn="0" showRowStripes="1" showColumnStripes="0"/>
</table>
</file>

<file path=xl/tables/table33.xml><?xml version="1.0" encoding="utf-8"?>
<table xmlns="http://schemas.openxmlformats.org/spreadsheetml/2006/main" id="33" name="SRENumbersTaken" displayName="SRENumbersTaken" ref="A66:F93" totalsRowCount="1" headerRowDxfId="15" headerRowBorderDxfId="14" tableBorderDxfId="13" totalsRowBorderDxfId="12">
  <autoFilter ref="A66:F92"/>
  <tableColumns count="6">
    <tableColumn id="1" name="Species" totalsRowLabel="Total" dataDxfId="11" totalsRowDxfId="10"/>
    <tableColumn id="2" name="Number of individuals taken reported on licence return 2019" totalsRowFunction="sum" dataDxfId="9" totalsRowDxfId="8"/>
    <tableColumn id="3" name="Number of individuals taken reported on licence return 2020" totalsRowFunction="sum" dataDxfId="7" totalsRowDxfId="6"/>
    <tableColumn id="4" name="Number of individuals taken reported on licence return 2021" totalsRowFunction="sum" dataDxfId="5" totalsRowDxfId="4"/>
    <tableColumn id="5" name="Number of individuals taken reported on licence return 2022" totalsRowFunction="sum" dataDxfId="3" totalsRowDxfId="2"/>
    <tableColumn id="6" name="Number of individuals taken reported on licence return 2023" totalsRowFunction="count" dataDxfId="1" totalsRowDxfId="0"/>
  </tableColumns>
  <tableStyleInfo name="TableStyleMedium2" showFirstColumn="0" showLastColumn="0" showRowStripes="1" showColumnStripes="0"/>
</table>
</file>

<file path=xl/tables/table4.xml><?xml version="1.0" encoding="utf-8"?>
<table xmlns="http://schemas.openxmlformats.org/spreadsheetml/2006/main" id="25" name="BeaverLicencesIssued" displayName="BeaverLicencesIssued" ref="A4:F5" totalsRowShown="0" headerRowDxfId="437" headerRowBorderDxfId="436" tableBorderDxfId="435" totalsRowBorderDxfId="434">
  <autoFilter ref="A4:F5"/>
  <tableColumns count="6">
    <tableColumn id="1" name="Species" dataDxfId="433"/>
    <tableColumn id="2" name="Number of licences issued 2019" dataDxfId="432"/>
    <tableColumn id="3" name="Number of licences issued 2020" dataDxfId="431"/>
    <tableColumn id="4" name="Number of licences issued 2021" dataDxfId="430"/>
    <tableColumn id="5" name="Number of licences issued 2022" dataDxfId="429"/>
    <tableColumn id="6" name="Number of licences issued 2023" dataDxfId="428"/>
  </tableColumns>
  <tableStyleInfo name="TableStyleMedium2" showFirstColumn="0" showLastColumn="0" showRowStripes="1" showColumnStripes="0"/>
</table>
</file>

<file path=xl/tables/table5.xml><?xml version="1.0" encoding="utf-8"?>
<table xmlns="http://schemas.openxmlformats.org/spreadsheetml/2006/main" id="26" name="BeaverPermittedNumbers" displayName="BeaverPermittedNumbers" ref="A9:F10" totalsRowShown="0" headerRowDxfId="427" headerRowBorderDxfId="426" tableBorderDxfId="425" totalsRowBorderDxfId="424">
  <autoFilter ref="A9:F10"/>
  <tableColumns count="6">
    <tableColumn id="1" name="Species" dataDxfId="423"/>
    <tableColumn id="2" name="Number of individuals permitted to be killed 2019"/>
    <tableColumn id="3" name="Number of individuals permitted to be killed 2020"/>
    <tableColumn id="4" name="Number of individuals permitted to be killed 2021"/>
    <tableColumn id="5" name="Number of individuals permitted to be killed 2022" dataDxfId="422"/>
    <tableColumn id="6" name="Number of individuals permitted to be killed 2023" dataDxfId="421"/>
  </tableColumns>
  <tableStyleInfo name="TableStyleMedium2" showFirstColumn="0" showLastColumn="0" showRowStripes="1" showColumnStripes="0"/>
</table>
</file>

<file path=xl/tables/table6.xml><?xml version="1.0" encoding="utf-8"?>
<table xmlns="http://schemas.openxmlformats.org/spreadsheetml/2006/main" id="27" name="BeaverNumbersTaken" displayName="BeaverNumbersTaken" ref="A15:F16" totalsRowShown="0" headerRowDxfId="420" headerRowBorderDxfId="419" tableBorderDxfId="418" totalsRowBorderDxfId="417">
  <autoFilter ref="A15:F16"/>
  <tableColumns count="6">
    <tableColumn id="1" name="Species" dataDxfId="416"/>
    <tableColumn id="2" name="Number of individuals taken reported on licence return 2019" dataDxfId="415"/>
    <tableColumn id="3" name="Number of individuals taken reported on licence return 2020" dataDxfId="414"/>
    <tableColumn id="4" name="Number of individuals taken reported on licence return 2021" dataDxfId="413"/>
    <tableColumn id="5" name="Number of individuals taken reported on licence return 2022" dataDxfId="412"/>
    <tableColumn id="6" name="Number of individuals taken reported on licence return 2023" dataDxfId="411"/>
  </tableColumns>
  <tableStyleInfo name="TableStyleMedium2" showFirstColumn="0" showLastColumn="0" showRowStripes="1" showColumnStripes="0"/>
</table>
</file>

<file path=xl/tables/table7.xml><?xml version="1.0" encoding="utf-8"?>
<table xmlns="http://schemas.openxmlformats.org/spreadsheetml/2006/main" id="28" name="OtherBirdLicencesIssued" displayName="OtherBirdLicencesIssued" ref="A4:F24" totalsRowCount="1" headerRowDxfId="410" headerRowBorderDxfId="409" tableBorderDxfId="408" totalsRowBorderDxfId="407">
  <autoFilter ref="A4:F23"/>
  <tableColumns count="6">
    <tableColumn id="1" name="Species" totalsRowLabel="Total number of licences" dataDxfId="406" totalsRowDxfId="405"/>
    <tableColumn id="2" name="Number of licences issued 2019" totalsRowLabel="3" dataDxfId="404" totalsRowDxfId="403"/>
    <tableColumn id="3" name="Number of licences issued 2020" totalsRowLabel="5" dataDxfId="402" totalsRowDxfId="401"/>
    <tableColumn id="4" name="Number of licences issued 2021" totalsRowLabel="4" dataDxfId="400" totalsRowDxfId="399"/>
    <tableColumn id="5" name="Number of licences issued 2022" totalsRowLabel="6" dataDxfId="398" totalsRowDxfId="397"/>
    <tableColumn id="6" name="Number of licences issued 2023" totalsRowLabel="1" dataDxfId="396" totalsRowDxfId="395"/>
  </tableColumns>
  <tableStyleInfo name="TableStyleMedium2" showFirstColumn="0" showLastColumn="0" showRowStripes="1" showColumnStripes="0"/>
</table>
</file>

<file path=xl/tables/table8.xml><?xml version="1.0" encoding="utf-8"?>
<table xmlns="http://schemas.openxmlformats.org/spreadsheetml/2006/main" id="29" name="OtherBirdPermittedNumbers" displayName="OtherBirdPermittedNumbers" ref="A28:F48" totalsRowCount="1" headerRowDxfId="394" headerRowBorderDxfId="393" tableBorderDxfId="392" totalsRowBorderDxfId="391">
  <autoFilter ref="A28:F47"/>
  <tableColumns count="6">
    <tableColumn id="1" name="Species" totalsRowLabel="Total" dataDxfId="390" totalsRowDxfId="389"/>
    <tableColumn id="2" name="Number of individuals permitted to be killed 2019" totalsRowFunction="sum" dataDxfId="388" totalsRowDxfId="387"/>
    <tableColumn id="3" name="Number of individuals permitted to be killed 2020" totalsRowLabel="2147" dataDxfId="386" totalsRowDxfId="385"/>
    <tableColumn id="4" name="Number of individuals permitted to be killed 2021" totalsRowFunction="sum" dataDxfId="384" totalsRowDxfId="383"/>
    <tableColumn id="5" name="Number of individuals permitted to be killed 2022" totalsRowFunction="sum" dataDxfId="382" totalsRowDxfId="381"/>
    <tableColumn id="6" name="Number of individuals permitted to be killed 2023" totalsRowFunction="sum" dataDxfId="380" totalsRowDxfId="379"/>
  </tableColumns>
  <tableStyleInfo name="TableStyleMedium2" showFirstColumn="0" showLastColumn="0" showRowStripes="1" showColumnStripes="0"/>
</table>
</file>

<file path=xl/tables/table9.xml><?xml version="1.0" encoding="utf-8"?>
<table xmlns="http://schemas.openxmlformats.org/spreadsheetml/2006/main" id="30" name="OtherBirdNumbersTaken" displayName="OtherBirdNumbersTaken" ref="A53:F73" totalsRowCount="1" headerRowDxfId="378" headerRowBorderDxfId="377" tableBorderDxfId="376" totalsRowBorderDxfId="375">
  <autoFilter ref="A53:F72"/>
  <tableColumns count="6">
    <tableColumn id="1" name="Species" totalsRowLabel="Total" dataDxfId="374" totalsRowDxfId="373"/>
    <tableColumn id="2" name="Number of individuals taken reported on licence return 2019" totalsRowFunction="sum" dataDxfId="372" totalsRowDxfId="371"/>
    <tableColumn id="3" name="Number of individuals taken reported on licence return 2020" totalsRowFunction="sum" dataDxfId="370" totalsRowDxfId="369"/>
    <tableColumn id="4" name="Number of individuals taken reported on licence return 2021" totalsRowFunction="sum" dataDxfId="368" totalsRowDxfId="367"/>
    <tableColumn id="5" name="Number of individuals taken reported on licence return 2022" totalsRowFunction="sum" dataDxfId="366" totalsRowDxfId="365"/>
    <tableColumn id="6" name="Number of individuals taken reported on licence return 2023" totalsRowFunction="count" dataDxfId="364" totalsRowDxfId="36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ature.scot/professional-advice/protected-areas-and-species/licensing/licensing-process" TargetMode="External"/><Relationship Id="rId1" Type="http://schemas.openxmlformats.org/officeDocument/2006/relationships/hyperlink" Target="https://www.nature.scot/professional-advice/protected-areas-and-species/licensing/species-licensing-legislation"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printerSettings" Target="../printerSettings/printerSettings10.bin"/><Relationship Id="rId4" Type="http://schemas.openxmlformats.org/officeDocument/2006/relationships/table" Target="../tables/table30.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11.bin"/><Relationship Id="rId4" Type="http://schemas.openxmlformats.org/officeDocument/2006/relationships/table" Target="../tables/table3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3.bin"/><Relationship Id="rId4" Type="http://schemas.openxmlformats.org/officeDocument/2006/relationships/table" Target="../tables/table6.xml"/></Relationships>
</file>

<file path=xl/worksheets/_rels/sheet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4.bin"/><Relationship Id="rId4" Type="http://schemas.openxmlformats.org/officeDocument/2006/relationships/table" Target="../tables/table9.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5.bin"/><Relationship Id="rId4" Type="http://schemas.openxmlformats.org/officeDocument/2006/relationships/table" Target="../tables/table12.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nature.scot/renewed-general-licence-increases-protection-scotlands-wild-birds" TargetMode="External"/><Relationship Id="rId1" Type="http://schemas.openxmlformats.org/officeDocument/2006/relationships/hyperlink" Target="https://www.nature.scot/doc/general-licence-gl-022023-kill-or-take-certain-birds-prevention-serious-damage-livestock-foodstuffs" TargetMode="External"/><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7.xml.rels><?xml version="1.0" encoding="UTF-8" standalone="yes"?>
<Relationships xmlns="http://schemas.openxmlformats.org/package/2006/relationships"><Relationship Id="rId8" Type="http://schemas.openxmlformats.org/officeDocument/2006/relationships/table" Target="../tables/table21.xml"/><Relationship Id="rId3" Type="http://schemas.openxmlformats.org/officeDocument/2006/relationships/table" Target="../tables/table16.xml"/><Relationship Id="rId7" Type="http://schemas.openxmlformats.org/officeDocument/2006/relationships/table" Target="../tables/table20.xml"/><Relationship Id="rId2" Type="http://schemas.openxmlformats.org/officeDocument/2006/relationships/printerSettings" Target="../printerSettings/printerSettings7.bin"/><Relationship Id="rId1" Type="http://schemas.openxmlformats.org/officeDocument/2006/relationships/hyperlink" Target="https://www.nature.scot/professional-advice/protected-areas-and-species/licensing/licensing-news" TargetMode="External"/><Relationship Id="rId6" Type="http://schemas.openxmlformats.org/officeDocument/2006/relationships/table" Target="../tables/table19.xml"/><Relationship Id="rId5" Type="http://schemas.openxmlformats.org/officeDocument/2006/relationships/table" Target="../tables/table18.xml"/><Relationship Id="rId4" Type="http://schemas.openxmlformats.org/officeDocument/2006/relationships/table" Target="../tables/table17.xml"/></Relationships>
</file>

<file path=xl/worksheets/_rels/sheet8.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printerSettings" Target="../printerSettings/printerSettings8.bin"/><Relationship Id="rId4" Type="http://schemas.openxmlformats.org/officeDocument/2006/relationships/table" Target="../tables/table24.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9.bin"/><Relationship Id="rId4" Type="http://schemas.openxmlformats.org/officeDocument/2006/relationships/table" Target="../tables/table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abSelected="1" zoomScaleNormal="100" workbookViewId="0">
      <selection activeCell="A3" sqref="A3"/>
    </sheetView>
  </sheetViews>
  <sheetFormatPr defaultRowHeight="14.5" x14ac:dyDescent="0.35"/>
  <cols>
    <col min="1" max="1" width="103.453125" customWidth="1"/>
    <col min="2" max="2" width="20" customWidth="1"/>
  </cols>
  <sheetData>
    <row r="1" spans="1:2" ht="26" x14ac:dyDescent="0.6">
      <c r="A1" s="1" t="s">
        <v>0</v>
      </c>
      <c r="B1" s="2"/>
    </row>
    <row r="2" spans="1:2" x14ac:dyDescent="0.35">
      <c r="A2" s="2"/>
      <c r="B2" s="2"/>
    </row>
    <row r="3" spans="1:2" ht="29" x14ac:dyDescent="0.35">
      <c r="A3" s="3" t="s">
        <v>1</v>
      </c>
      <c r="B3" s="4" t="s">
        <v>2</v>
      </c>
    </row>
    <row r="4" spans="1:2" ht="29" x14ac:dyDescent="0.35">
      <c r="A4" s="3" t="s">
        <v>3</v>
      </c>
      <c r="B4" s="4" t="s">
        <v>4</v>
      </c>
    </row>
    <row r="5" spans="1:2" x14ac:dyDescent="0.35">
      <c r="A5" s="2"/>
      <c r="B5" s="2"/>
    </row>
    <row r="6" spans="1:2" x14ac:dyDescent="0.35">
      <c r="A6" s="2"/>
      <c r="B6" s="2"/>
    </row>
    <row r="7" spans="1:2" x14ac:dyDescent="0.35">
      <c r="A7" s="2"/>
      <c r="B7" s="2"/>
    </row>
    <row r="8" spans="1:2" ht="26" x14ac:dyDescent="0.6">
      <c r="A8" s="1" t="s">
        <v>5</v>
      </c>
      <c r="B8" s="2"/>
    </row>
    <row r="9" spans="1:2" x14ac:dyDescent="0.35">
      <c r="A9" s="3" t="s">
        <v>9</v>
      </c>
      <c r="B9" s="2"/>
    </row>
    <row r="10" spans="1:2" ht="43.5" x14ac:dyDescent="0.35">
      <c r="A10" s="3" t="s">
        <v>6</v>
      </c>
      <c r="B10" s="2"/>
    </row>
    <row r="11" spans="1:2" x14ac:dyDescent="0.35">
      <c r="A11" s="3"/>
      <c r="B11" s="2"/>
    </row>
    <row r="12" spans="1:2" x14ac:dyDescent="0.35">
      <c r="A12" s="5" t="s">
        <v>10</v>
      </c>
      <c r="B12" s="2"/>
    </row>
    <row r="13" spans="1:2" x14ac:dyDescent="0.35">
      <c r="A13" s="3"/>
      <c r="B13" s="2"/>
    </row>
    <row r="14" spans="1:2" ht="29" x14ac:dyDescent="0.35">
      <c r="A14" s="3" t="s">
        <v>7</v>
      </c>
      <c r="B14" s="2"/>
    </row>
    <row r="15" spans="1:2" x14ac:dyDescent="0.35">
      <c r="A15" s="3"/>
      <c r="B15" s="2"/>
    </row>
    <row r="16" spans="1:2" ht="72.5" x14ac:dyDescent="0.35">
      <c r="A16" s="6" t="s">
        <v>165</v>
      </c>
      <c r="B16" s="2"/>
    </row>
    <row r="17" spans="1:2" x14ac:dyDescent="0.35">
      <c r="A17" s="6"/>
      <c r="B17" s="2"/>
    </row>
    <row r="18" spans="1:2" ht="29" x14ac:dyDescent="0.35">
      <c r="A18" s="6" t="s">
        <v>8</v>
      </c>
      <c r="B18" s="2"/>
    </row>
    <row r="19" spans="1:2" x14ac:dyDescent="0.35">
      <c r="A19" s="4"/>
      <c r="B19" s="2"/>
    </row>
    <row r="20" spans="1:2" x14ac:dyDescent="0.35">
      <c r="A20" s="2"/>
      <c r="B20" s="2"/>
    </row>
    <row r="21" spans="1:2" x14ac:dyDescent="0.35">
      <c r="A21" s="2"/>
      <c r="B21" s="2"/>
    </row>
    <row r="22" spans="1:2" x14ac:dyDescent="0.35">
      <c r="A22" s="2"/>
      <c r="B22" s="2"/>
    </row>
  </sheetData>
  <hyperlinks>
    <hyperlink ref="B3" r:id="rId1"/>
    <hyperlink ref="B4" r:id="rId2" display="NatureScot licesning process"/>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heetViews>
  <sheetFormatPr defaultRowHeight="14.5" x14ac:dyDescent="0.35"/>
  <cols>
    <col min="1" max="6" width="10.26953125" customWidth="1"/>
  </cols>
  <sheetData>
    <row r="1" spans="1:6" x14ac:dyDescent="0.35">
      <c r="A1" s="7" t="s">
        <v>89</v>
      </c>
    </row>
    <row r="3" spans="1:6" x14ac:dyDescent="0.35">
      <c r="A3" s="32" t="s">
        <v>48</v>
      </c>
    </row>
    <row r="4" spans="1:6" ht="58" x14ac:dyDescent="0.35">
      <c r="A4" s="30" t="s">
        <v>12</v>
      </c>
      <c r="B4" s="48" t="s">
        <v>37</v>
      </c>
      <c r="C4" s="48" t="s">
        <v>38</v>
      </c>
      <c r="D4" s="48" t="s">
        <v>39</v>
      </c>
      <c r="E4" s="48" t="s">
        <v>40</v>
      </c>
      <c r="F4" s="48" t="s">
        <v>41</v>
      </c>
    </row>
    <row r="5" spans="1:6" x14ac:dyDescent="0.35">
      <c r="A5" s="21" t="s">
        <v>90</v>
      </c>
      <c r="B5" s="19">
        <v>15</v>
      </c>
      <c r="C5" s="19">
        <v>180</v>
      </c>
      <c r="D5" s="19">
        <v>170</v>
      </c>
      <c r="E5" s="19">
        <v>156</v>
      </c>
      <c r="F5" s="20">
        <v>144</v>
      </c>
    </row>
    <row r="8" spans="1:6" x14ac:dyDescent="0.35">
      <c r="A8" s="32" t="s">
        <v>49</v>
      </c>
    </row>
    <row r="9" spans="1:6" ht="72.5" x14ac:dyDescent="0.35">
      <c r="A9" s="30" t="s">
        <v>12</v>
      </c>
      <c r="B9" s="29" t="s">
        <v>43</v>
      </c>
      <c r="C9" s="29" t="s">
        <v>44</v>
      </c>
      <c r="D9" s="29" t="s">
        <v>45</v>
      </c>
      <c r="E9" s="29" t="s">
        <v>46</v>
      </c>
      <c r="F9" s="29" t="s">
        <v>47</v>
      </c>
    </row>
    <row r="10" spans="1:6" x14ac:dyDescent="0.35">
      <c r="A10" s="21" t="s">
        <v>90</v>
      </c>
      <c r="B10" s="19">
        <v>53</v>
      </c>
      <c r="C10" s="19">
        <v>897</v>
      </c>
      <c r="D10" s="19">
        <v>855</v>
      </c>
      <c r="E10" s="19">
        <v>773</v>
      </c>
      <c r="F10" s="20">
        <v>729</v>
      </c>
    </row>
    <row r="13" spans="1:6" x14ac:dyDescent="0.35">
      <c r="A13" s="32" t="s">
        <v>56</v>
      </c>
    </row>
    <row r="14" spans="1:6" ht="101.5" x14ac:dyDescent="0.35">
      <c r="A14" s="30" t="s">
        <v>12</v>
      </c>
      <c r="B14" s="29" t="s">
        <v>50</v>
      </c>
      <c r="C14" s="29" t="s">
        <v>51</v>
      </c>
      <c r="D14" s="29" t="s">
        <v>52</v>
      </c>
      <c r="E14" s="29" t="s">
        <v>53</v>
      </c>
      <c r="F14" s="29" t="s">
        <v>54</v>
      </c>
    </row>
    <row r="15" spans="1:6" x14ac:dyDescent="0.35">
      <c r="A15" s="21" t="s">
        <v>90</v>
      </c>
      <c r="B15" s="19">
        <v>44</v>
      </c>
      <c r="C15" s="19">
        <v>622</v>
      </c>
      <c r="D15" s="19">
        <v>583</v>
      </c>
      <c r="E15" s="19">
        <v>538</v>
      </c>
      <c r="F15" s="20">
        <v>159</v>
      </c>
    </row>
  </sheetData>
  <pageMargins left="0.7" right="0.7" top="0.75" bottom="0.75" header="0.3" footer="0.3"/>
  <pageSetup paperSize="9" orientation="portrait" r:id="rId1"/>
  <tableParts count="3">
    <tablePart r:id="rId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workbookViewId="0"/>
  </sheetViews>
  <sheetFormatPr defaultRowHeight="14.5" x14ac:dyDescent="0.35"/>
  <cols>
    <col min="1" max="1" width="22.08984375" customWidth="1"/>
    <col min="2" max="6" width="10.26953125" customWidth="1"/>
  </cols>
  <sheetData>
    <row r="1" spans="1:6" x14ac:dyDescent="0.35">
      <c r="A1" s="55" t="s">
        <v>116</v>
      </c>
    </row>
    <row r="3" spans="1:6" x14ac:dyDescent="0.35">
      <c r="A3" s="32" t="s">
        <v>48</v>
      </c>
    </row>
    <row r="4" spans="1:6" ht="58" x14ac:dyDescent="0.35">
      <c r="A4" s="30" t="s">
        <v>12</v>
      </c>
      <c r="B4" s="48" t="s">
        <v>37</v>
      </c>
      <c r="C4" s="48" t="s">
        <v>38</v>
      </c>
      <c r="D4" s="48" t="s">
        <v>39</v>
      </c>
      <c r="E4" s="48" t="s">
        <v>40</v>
      </c>
      <c r="F4" s="48" t="s">
        <v>41</v>
      </c>
    </row>
    <row r="5" spans="1:6" x14ac:dyDescent="0.35">
      <c r="A5" s="10" t="s">
        <v>117</v>
      </c>
      <c r="B5" s="8">
        <v>1</v>
      </c>
      <c r="C5" s="38" t="s">
        <v>68</v>
      </c>
      <c r="D5" s="38" t="s">
        <v>68</v>
      </c>
      <c r="E5" s="38" t="s">
        <v>68</v>
      </c>
      <c r="F5" s="38" t="s">
        <v>68</v>
      </c>
    </row>
    <row r="6" spans="1:6" x14ac:dyDescent="0.35">
      <c r="A6" s="10" t="s">
        <v>118</v>
      </c>
      <c r="B6" s="8">
        <v>1</v>
      </c>
      <c r="C6" s="38" t="s">
        <v>68</v>
      </c>
      <c r="D6" s="38" t="s">
        <v>68</v>
      </c>
      <c r="E6" s="38" t="s">
        <v>68</v>
      </c>
      <c r="F6" s="38" t="s">
        <v>68</v>
      </c>
    </row>
    <row r="7" spans="1:6" x14ac:dyDescent="0.35">
      <c r="A7" s="10" t="s">
        <v>119</v>
      </c>
      <c r="B7" s="8">
        <v>1</v>
      </c>
      <c r="C7" s="38" t="s">
        <v>68</v>
      </c>
      <c r="D7" s="8">
        <v>1</v>
      </c>
      <c r="E7" s="8">
        <v>1</v>
      </c>
      <c r="F7" s="38" t="s">
        <v>68</v>
      </c>
    </row>
    <row r="8" spans="1:6" x14ac:dyDescent="0.35">
      <c r="A8" s="10" t="s">
        <v>120</v>
      </c>
      <c r="B8" s="38" t="s">
        <v>68</v>
      </c>
      <c r="C8" s="38" t="s">
        <v>68</v>
      </c>
      <c r="D8" s="8">
        <v>1</v>
      </c>
      <c r="E8" s="8">
        <v>1</v>
      </c>
      <c r="F8" s="38" t="s">
        <v>68</v>
      </c>
    </row>
    <row r="9" spans="1:6" x14ac:dyDescent="0.35">
      <c r="A9" s="10" t="s">
        <v>121</v>
      </c>
      <c r="B9" s="38" t="s">
        <v>68</v>
      </c>
      <c r="C9" s="38" t="s">
        <v>68</v>
      </c>
      <c r="D9" s="8">
        <v>1</v>
      </c>
      <c r="E9" s="8">
        <v>1</v>
      </c>
      <c r="F9" s="38" t="s">
        <v>68</v>
      </c>
    </row>
    <row r="10" spans="1:6" x14ac:dyDescent="0.35">
      <c r="A10" s="10" t="s">
        <v>122</v>
      </c>
      <c r="B10" s="38" t="s">
        <v>68</v>
      </c>
      <c r="C10" s="38" t="s">
        <v>68</v>
      </c>
      <c r="D10" s="8">
        <v>1</v>
      </c>
      <c r="E10" s="38" t="s">
        <v>68</v>
      </c>
      <c r="F10" s="38" t="s">
        <v>68</v>
      </c>
    </row>
    <row r="11" spans="1:6" x14ac:dyDescent="0.35">
      <c r="A11" s="10" t="s">
        <v>123</v>
      </c>
      <c r="B11" s="38" t="s">
        <v>68</v>
      </c>
      <c r="C11" s="8">
        <v>1</v>
      </c>
      <c r="D11" s="8">
        <v>1</v>
      </c>
      <c r="E11" s="38" t="s">
        <v>68</v>
      </c>
      <c r="F11" s="38" t="s">
        <v>68</v>
      </c>
    </row>
    <row r="12" spans="1:6" x14ac:dyDescent="0.35">
      <c r="A12" s="10" t="s">
        <v>124</v>
      </c>
      <c r="B12" s="38" t="s">
        <v>68</v>
      </c>
      <c r="C12" s="40" t="s">
        <v>68</v>
      </c>
      <c r="D12" s="8">
        <v>1</v>
      </c>
      <c r="E12" s="8">
        <v>1</v>
      </c>
      <c r="F12" s="38" t="s">
        <v>68</v>
      </c>
    </row>
    <row r="13" spans="1:6" x14ac:dyDescent="0.35">
      <c r="A13" s="10" t="s">
        <v>125</v>
      </c>
      <c r="B13" s="38" t="s">
        <v>68</v>
      </c>
      <c r="C13" s="40" t="s">
        <v>68</v>
      </c>
      <c r="D13" s="8">
        <v>1</v>
      </c>
      <c r="E13" s="8">
        <v>1</v>
      </c>
      <c r="F13" s="38" t="s">
        <v>68</v>
      </c>
    </row>
    <row r="14" spans="1:6" x14ac:dyDescent="0.35">
      <c r="A14" s="10" t="s">
        <v>126</v>
      </c>
      <c r="B14" s="38" t="s">
        <v>68</v>
      </c>
      <c r="C14" s="40" t="s">
        <v>68</v>
      </c>
      <c r="D14" s="8">
        <v>2</v>
      </c>
      <c r="E14" s="8">
        <v>1</v>
      </c>
      <c r="F14" s="38" t="s">
        <v>68</v>
      </c>
    </row>
    <row r="15" spans="1:6" x14ac:dyDescent="0.35">
      <c r="A15" s="10" t="s">
        <v>127</v>
      </c>
      <c r="B15" s="38" t="s">
        <v>68</v>
      </c>
      <c r="C15" s="40" t="s">
        <v>68</v>
      </c>
      <c r="D15" s="8">
        <v>1</v>
      </c>
      <c r="E15" s="8">
        <v>1</v>
      </c>
      <c r="F15" s="38" t="s">
        <v>68</v>
      </c>
    </row>
    <row r="16" spans="1:6" x14ac:dyDescent="0.35">
      <c r="A16" s="10" t="s">
        <v>128</v>
      </c>
      <c r="B16" s="38" t="s">
        <v>68</v>
      </c>
      <c r="C16" s="40" t="s">
        <v>68</v>
      </c>
      <c r="D16" s="8">
        <v>1</v>
      </c>
      <c r="E16" s="8">
        <v>1</v>
      </c>
      <c r="F16" s="38" t="s">
        <v>68</v>
      </c>
    </row>
    <row r="17" spans="1:6" x14ac:dyDescent="0.35">
      <c r="A17" s="10" t="s">
        <v>129</v>
      </c>
      <c r="B17" s="38" t="s">
        <v>68</v>
      </c>
      <c r="C17" s="40" t="s">
        <v>68</v>
      </c>
      <c r="D17" s="8">
        <v>1</v>
      </c>
      <c r="E17" s="38" t="s">
        <v>68</v>
      </c>
      <c r="F17" s="38" t="s">
        <v>68</v>
      </c>
    </row>
    <row r="18" spans="1:6" x14ac:dyDescent="0.35">
      <c r="A18" s="10" t="s">
        <v>130</v>
      </c>
      <c r="B18" s="38" t="s">
        <v>68</v>
      </c>
      <c r="C18" s="40" t="s">
        <v>68</v>
      </c>
      <c r="D18" s="8">
        <v>1</v>
      </c>
      <c r="E18" s="8">
        <v>1</v>
      </c>
      <c r="F18" s="38" t="s">
        <v>68</v>
      </c>
    </row>
    <row r="19" spans="1:6" x14ac:dyDescent="0.35">
      <c r="A19" s="10" t="s">
        <v>131</v>
      </c>
      <c r="B19" s="38" t="s">
        <v>68</v>
      </c>
      <c r="C19" s="40" t="s">
        <v>68</v>
      </c>
      <c r="D19" s="8">
        <v>1</v>
      </c>
      <c r="E19" s="8">
        <v>1</v>
      </c>
      <c r="F19" s="38" t="s">
        <v>68</v>
      </c>
    </row>
    <row r="20" spans="1:6" x14ac:dyDescent="0.35">
      <c r="A20" s="10" t="s">
        <v>132</v>
      </c>
      <c r="B20" s="38" t="s">
        <v>68</v>
      </c>
      <c r="C20" s="40" t="s">
        <v>68</v>
      </c>
      <c r="D20" s="8">
        <v>1</v>
      </c>
      <c r="E20" s="8">
        <v>1</v>
      </c>
      <c r="F20" s="38" t="s">
        <v>68</v>
      </c>
    </row>
    <row r="21" spans="1:6" x14ac:dyDescent="0.35">
      <c r="A21" s="10" t="s">
        <v>133</v>
      </c>
      <c r="B21" s="38" t="s">
        <v>68</v>
      </c>
      <c r="C21" s="40" t="s">
        <v>68</v>
      </c>
      <c r="D21" s="8">
        <v>1</v>
      </c>
      <c r="E21" s="8">
        <v>1</v>
      </c>
      <c r="F21" s="38" t="s">
        <v>68</v>
      </c>
    </row>
    <row r="22" spans="1:6" x14ac:dyDescent="0.35">
      <c r="A22" s="10" t="s">
        <v>134</v>
      </c>
      <c r="B22" s="38" t="s">
        <v>68</v>
      </c>
      <c r="C22" s="40" t="s">
        <v>68</v>
      </c>
      <c r="D22" s="8">
        <v>1</v>
      </c>
      <c r="E22" s="8">
        <v>1</v>
      </c>
      <c r="F22" s="38" t="s">
        <v>68</v>
      </c>
    </row>
    <row r="23" spans="1:6" x14ac:dyDescent="0.35">
      <c r="A23" s="10" t="s">
        <v>135</v>
      </c>
      <c r="B23" s="38" t="s">
        <v>68</v>
      </c>
      <c r="C23" s="40" t="s">
        <v>68</v>
      </c>
      <c r="D23" s="8">
        <v>1</v>
      </c>
      <c r="E23" s="8">
        <v>1</v>
      </c>
      <c r="F23" s="38" t="s">
        <v>68</v>
      </c>
    </row>
    <row r="24" spans="1:6" x14ac:dyDescent="0.35">
      <c r="A24" s="10" t="s">
        <v>136</v>
      </c>
      <c r="B24" s="38" t="s">
        <v>68</v>
      </c>
      <c r="C24" s="40" t="s">
        <v>68</v>
      </c>
      <c r="D24" s="8">
        <v>1</v>
      </c>
      <c r="E24" s="8">
        <v>1</v>
      </c>
      <c r="F24" s="38" t="s">
        <v>68</v>
      </c>
    </row>
    <row r="25" spans="1:6" x14ac:dyDescent="0.35">
      <c r="A25" s="10" t="s">
        <v>137</v>
      </c>
      <c r="B25" s="38" t="s">
        <v>68</v>
      </c>
      <c r="C25" s="40" t="s">
        <v>68</v>
      </c>
      <c r="D25" s="8">
        <v>1</v>
      </c>
      <c r="E25" s="8">
        <v>1</v>
      </c>
      <c r="F25" s="38" t="s">
        <v>68</v>
      </c>
    </row>
    <row r="26" spans="1:6" x14ac:dyDescent="0.35">
      <c r="A26" s="10" t="s">
        <v>138</v>
      </c>
      <c r="B26" s="38" t="s">
        <v>68</v>
      </c>
      <c r="C26" s="40" t="s">
        <v>68</v>
      </c>
      <c r="D26" s="8">
        <v>1</v>
      </c>
      <c r="E26" s="8">
        <v>1</v>
      </c>
      <c r="F26" s="38" t="s">
        <v>68</v>
      </c>
    </row>
    <row r="27" spans="1:6" x14ac:dyDescent="0.35">
      <c r="A27" s="10" t="s">
        <v>139</v>
      </c>
      <c r="B27" s="38" t="s">
        <v>68</v>
      </c>
      <c r="C27" s="40" t="s">
        <v>68</v>
      </c>
      <c r="D27" s="8">
        <v>1</v>
      </c>
      <c r="E27" s="8">
        <v>1</v>
      </c>
      <c r="F27" s="38" t="s">
        <v>68</v>
      </c>
    </row>
    <row r="28" spans="1:6" x14ac:dyDescent="0.35">
      <c r="A28" s="10" t="s">
        <v>140</v>
      </c>
      <c r="B28" s="38" t="s">
        <v>68</v>
      </c>
      <c r="C28" s="40" t="s">
        <v>68</v>
      </c>
      <c r="D28" s="8">
        <v>1</v>
      </c>
      <c r="E28" s="8">
        <v>1</v>
      </c>
      <c r="F28" s="38" t="s">
        <v>68</v>
      </c>
    </row>
    <row r="29" spans="1:6" x14ac:dyDescent="0.35">
      <c r="A29" s="10" t="s">
        <v>141</v>
      </c>
      <c r="B29" s="38" t="s">
        <v>68</v>
      </c>
      <c r="C29" s="40" t="s">
        <v>68</v>
      </c>
      <c r="D29" s="8">
        <v>1</v>
      </c>
      <c r="E29" s="8">
        <v>1</v>
      </c>
      <c r="F29" s="38" t="s">
        <v>68</v>
      </c>
    </row>
    <row r="30" spans="1:6" x14ac:dyDescent="0.35">
      <c r="A30" s="21" t="s">
        <v>142</v>
      </c>
      <c r="B30" s="38" t="s">
        <v>68</v>
      </c>
      <c r="C30" s="40" t="s">
        <v>68</v>
      </c>
      <c r="D30" s="19">
        <v>1</v>
      </c>
      <c r="E30" s="19">
        <v>1</v>
      </c>
      <c r="F30" s="38" t="s">
        <v>68</v>
      </c>
    </row>
    <row r="31" spans="1:6" x14ac:dyDescent="0.35">
      <c r="A31" s="49" t="s">
        <v>143</v>
      </c>
      <c r="B31" s="40" t="s">
        <v>162</v>
      </c>
      <c r="C31" s="40">
        <f>SUBTOTAL(109,SRELicencesIssued[Number of licences issued 2020])</f>
        <v>1</v>
      </c>
      <c r="D31" s="40" t="s">
        <v>159</v>
      </c>
      <c r="E31" s="40" t="s">
        <v>161</v>
      </c>
      <c r="F31" s="43">
        <f>SUBTOTAL(109,SRELicencesIssued[Number of licences issued 2023])</f>
        <v>0</v>
      </c>
    </row>
    <row r="34" spans="1:6" x14ac:dyDescent="0.35">
      <c r="A34" s="32" t="s">
        <v>49</v>
      </c>
    </row>
    <row r="35" spans="1:6" ht="72.5" x14ac:dyDescent="0.35">
      <c r="A35" s="30" t="s">
        <v>12</v>
      </c>
      <c r="B35" s="29" t="s">
        <v>43</v>
      </c>
      <c r="C35" s="29" t="s">
        <v>44</v>
      </c>
      <c r="D35" s="29" t="s">
        <v>45</v>
      </c>
      <c r="E35" s="29" t="s">
        <v>46</v>
      </c>
      <c r="F35" s="29" t="s">
        <v>47</v>
      </c>
    </row>
    <row r="36" spans="1:6" x14ac:dyDescent="0.35">
      <c r="A36" s="10" t="s">
        <v>117</v>
      </c>
      <c r="B36" s="8">
        <v>0</v>
      </c>
      <c r="C36" s="38" t="s">
        <v>68</v>
      </c>
      <c r="D36" s="38" t="s">
        <v>68</v>
      </c>
      <c r="E36" s="38" t="s">
        <v>68</v>
      </c>
      <c r="F36" s="9"/>
    </row>
    <row r="37" spans="1:6" x14ac:dyDescent="0.35">
      <c r="A37" s="10" t="s">
        <v>118</v>
      </c>
      <c r="B37" s="8">
        <v>0</v>
      </c>
      <c r="C37" s="38" t="s">
        <v>68</v>
      </c>
      <c r="D37" s="38" t="s">
        <v>68</v>
      </c>
      <c r="E37" s="38" t="s">
        <v>68</v>
      </c>
      <c r="F37" s="9"/>
    </row>
    <row r="38" spans="1:6" x14ac:dyDescent="0.35">
      <c r="A38" s="10" t="s">
        <v>119</v>
      </c>
      <c r="B38" s="8">
        <v>10</v>
      </c>
      <c r="C38" s="38" t="s">
        <v>68</v>
      </c>
      <c r="D38" s="8">
        <v>2</v>
      </c>
      <c r="E38" s="8">
        <v>2</v>
      </c>
      <c r="F38" s="9"/>
    </row>
    <row r="39" spans="1:6" x14ac:dyDescent="0.35">
      <c r="A39" s="10" t="s">
        <v>120</v>
      </c>
      <c r="B39" s="38" t="s">
        <v>68</v>
      </c>
      <c r="C39" s="38" t="s">
        <v>68</v>
      </c>
      <c r="D39" s="8">
        <v>2</v>
      </c>
      <c r="E39" s="8">
        <v>2</v>
      </c>
      <c r="F39" s="9"/>
    </row>
    <row r="40" spans="1:6" x14ac:dyDescent="0.35">
      <c r="A40" s="10" t="s">
        <v>121</v>
      </c>
      <c r="B40" s="38" t="s">
        <v>68</v>
      </c>
      <c r="C40" s="38" t="s">
        <v>68</v>
      </c>
      <c r="D40" s="8">
        <v>2</v>
      </c>
      <c r="E40" s="8">
        <v>2</v>
      </c>
      <c r="F40" s="9"/>
    </row>
    <row r="41" spans="1:6" x14ac:dyDescent="0.35">
      <c r="A41" s="10" t="s">
        <v>122</v>
      </c>
      <c r="B41" s="38" t="s">
        <v>68</v>
      </c>
      <c r="C41" s="38" t="s">
        <v>68</v>
      </c>
      <c r="D41" s="8">
        <v>16</v>
      </c>
      <c r="E41" s="38" t="s">
        <v>68</v>
      </c>
      <c r="F41" s="9"/>
    </row>
    <row r="42" spans="1:6" x14ac:dyDescent="0.35">
      <c r="A42" s="10" t="s">
        <v>123</v>
      </c>
      <c r="B42" s="38" t="s">
        <v>68</v>
      </c>
      <c r="C42" s="8">
        <v>300</v>
      </c>
      <c r="D42" s="8">
        <v>300</v>
      </c>
      <c r="E42" s="38" t="s">
        <v>68</v>
      </c>
      <c r="F42" s="9"/>
    </row>
    <row r="43" spans="1:6" x14ac:dyDescent="0.35">
      <c r="A43" s="10" t="s">
        <v>124</v>
      </c>
      <c r="B43" s="38" t="s">
        <v>68</v>
      </c>
      <c r="C43" s="38" t="s">
        <v>68</v>
      </c>
      <c r="D43" s="8">
        <v>2</v>
      </c>
      <c r="E43" s="8">
        <v>2</v>
      </c>
      <c r="F43" s="9"/>
    </row>
    <row r="44" spans="1:6" x14ac:dyDescent="0.35">
      <c r="A44" s="10" t="s">
        <v>125</v>
      </c>
      <c r="B44" s="38" t="s">
        <v>68</v>
      </c>
      <c r="C44" s="38" t="s">
        <v>68</v>
      </c>
      <c r="D44" s="8">
        <v>2</v>
      </c>
      <c r="E44" s="8">
        <v>2</v>
      </c>
      <c r="F44" s="9"/>
    </row>
    <row r="45" spans="1:6" x14ac:dyDescent="0.35">
      <c r="A45" s="10" t="s">
        <v>126</v>
      </c>
      <c r="B45" s="38" t="s">
        <v>68</v>
      </c>
      <c r="C45" s="38" t="s">
        <v>68</v>
      </c>
      <c r="D45" s="8">
        <v>32</v>
      </c>
      <c r="E45" s="8">
        <v>2</v>
      </c>
      <c r="F45" s="9"/>
    </row>
    <row r="46" spans="1:6" x14ac:dyDescent="0.35">
      <c r="A46" s="10" t="s">
        <v>127</v>
      </c>
      <c r="B46" s="38" t="s">
        <v>68</v>
      </c>
      <c r="C46" s="38" t="s">
        <v>68</v>
      </c>
      <c r="D46" s="8">
        <v>2</v>
      </c>
      <c r="E46" s="8">
        <v>2</v>
      </c>
      <c r="F46" s="9"/>
    </row>
    <row r="47" spans="1:6" x14ac:dyDescent="0.35">
      <c r="A47" s="10" t="s">
        <v>128</v>
      </c>
      <c r="B47" s="38" t="s">
        <v>68</v>
      </c>
      <c r="C47" s="38" t="s">
        <v>68</v>
      </c>
      <c r="D47" s="8">
        <v>2</v>
      </c>
      <c r="E47" s="8">
        <v>2</v>
      </c>
      <c r="F47" s="9"/>
    </row>
    <row r="48" spans="1:6" x14ac:dyDescent="0.35">
      <c r="A48" s="10" t="s">
        <v>129</v>
      </c>
      <c r="B48" s="38" t="s">
        <v>68</v>
      </c>
      <c r="C48" s="38" t="s">
        <v>68</v>
      </c>
      <c r="D48" s="8">
        <v>2</v>
      </c>
      <c r="E48" s="38" t="s">
        <v>68</v>
      </c>
      <c r="F48" s="9"/>
    </row>
    <row r="49" spans="1:6" x14ac:dyDescent="0.35">
      <c r="A49" s="10" t="s">
        <v>130</v>
      </c>
      <c r="B49" s="38" t="s">
        <v>68</v>
      </c>
      <c r="C49" s="38" t="s">
        <v>68</v>
      </c>
      <c r="D49" s="8">
        <v>2</v>
      </c>
      <c r="E49" s="8">
        <v>2</v>
      </c>
      <c r="F49" s="9"/>
    </row>
    <row r="50" spans="1:6" x14ac:dyDescent="0.35">
      <c r="A50" s="10" t="s">
        <v>131</v>
      </c>
      <c r="B50" s="38" t="s">
        <v>68</v>
      </c>
      <c r="C50" s="38" t="s">
        <v>68</v>
      </c>
      <c r="D50" s="8">
        <v>2</v>
      </c>
      <c r="E50" s="8">
        <v>2</v>
      </c>
      <c r="F50" s="9"/>
    </row>
    <row r="51" spans="1:6" x14ac:dyDescent="0.35">
      <c r="A51" s="10" t="s">
        <v>132</v>
      </c>
      <c r="B51" s="38" t="s">
        <v>68</v>
      </c>
      <c r="C51" s="38" t="s">
        <v>68</v>
      </c>
      <c r="D51" s="8">
        <v>2</v>
      </c>
      <c r="E51" s="8">
        <v>2</v>
      </c>
      <c r="F51" s="9"/>
    </row>
    <row r="52" spans="1:6" x14ac:dyDescent="0.35">
      <c r="A52" s="10" t="s">
        <v>133</v>
      </c>
      <c r="B52" s="38" t="s">
        <v>68</v>
      </c>
      <c r="C52" s="38" t="s">
        <v>68</v>
      </c>
      <c r="D52" s="8">
        <v>2</v>
      </c>
      <c r="E52" s="8">
        <v>2</v>
      </c>
      <c r="F52" s="9"/>
    </row>
    <row r="53" spans="1:6" x14ac:dyDescent="0.35">
      <c r="A53" s="10" t="s">
        <v>134</v>
      </c>
      <c r="B53" s="38" t="s">
        <v>68</v>
      </c>
      <c r="C53" s="38" t="s">
        <v>68</v>
      </c>
      <c r="D53" s="8">
        <v>2</v>
      </c>
      <c r="E53" s="8">
        <v>2</v>
      </c>
      <c r="F53" s="9"/>
    </row>
    <row r="54" spans="1:6" x14ac:dyDescent="0.35">
      <c r="A54" s="10" t="s">
        <v>135</v>
      </c>
      <c r="B54" s="38" t="s">
        <v>68</v>
      </c>
      <c r="C54" s="38" t="s">
        <v>68</v>
      </c>
      <c r="D54" s="8">
        <v>2</v>
      </c>
      <c r="E54" s="8">
        <v>2</v>
      </c>
      <c r="F54" s="9"/>
    </row>
    <row r="55" spans="1:6" x14ac:dyDescent="0.35">
      <c r="A55" s="10" t="s">
        <v>136</v>
      </c>
      <c r="B55" s="38" t="s">
        <v>68</v>
      </c>
      <c r="C55" s="38" t="s">
        <v>68</v>
      </c>
      <c r="D55" s="8">
        <v>2</v>
      </c>
      <c r="E55" s="8">
        <v>2</v>
      </c>
      <c r="F55" s="9"/>
    </row>
    <row r="56" spans="1:6" x14ac:dyDescent="0.35">
      <c r="A56" s="10" t="s">
        <v>137</v>
      </c>
      <c r="B56" s="38" t="s">
        <v>68</v>
      </c>
      <c r="C56" s="38" t="s">
        <v>68</v>
      </c>
      <c r="D56" s="8">
        <v>2</v>
      </c>
      <c r="E56" s="8">
        <v>2</v>
      </c>
      <c r="F56" s="9"/>
    </row>
    <row r="57" spans="1:6" x14ac:dyDescent="0.35">
      <c r="A57" s="10" t="s">
        <v>138</v>
      </c>
      <c r="B57" s="38" t="s">
        <v>68</v>
      </c>
      <c r="C57" s="38" t="s">
        <v>68</v>
      </c>
      <c r="D57" s="8">
        <v>2</v>
      </c>
      <c r="E57" s="8">
        <v>2</v>
      </c>
      <c r="F57" s="9"/>
    </row>
    <row r="58" spans="1:6" x14ac:dyDescent="0.35">
      <c r="A58" s="10" t="s">
        <v>139</v>
      </c>
      <c r="B58" s="38" t="s">
        <v>68</v>
      </c>
      <c r="C58" s="38" t="s">
        <v>68</v>
      </c>
      <c r="D58" s="8">
        <v>2</v>
      </c>
      <c r="E58" s="8">
        <v>2</v>
      </c>
      <c r="F58" s="9"/>
    </row>
    <row r="59" spans="1:6" x14ac:dyDescent="0.35">
      <c r="A59" s="10" t="s">
        <v>140</v>
      </c>
      <c r="B59" s="38" t="s">
        <v>68</v>
      </c>
      <c r="C59" s="38" t="s">
        <v>68</v>
      </c>
      <c r="D59" s="8">
        <v>2</v>
      </c>
      <c r="E59" s="8">
        <v>2</v>
      </c>
      <c r="F59" s="9"/>
    </row>
    <row r="60" spans="1:6" x14ac:dyDescent="0.35">
      <c r="A60" s="10" t="s">
        <v>141</v>
      </c>
      <c r="B60" s="38" t="s">
        <v>68</v>
      </c>
      <c r="C60" s="38" t="s">
        <v>68</v>
      </c>
      <c r="D60" s="8">
        <v>2</v>
      </c>
      <c r="E60" s="8">
        <v>2</v>
      </c>
      <c r="F60" s="9"/>
    </row>
    <row r="61" spans="1:6" x14ac:dyDescent="0.35">
      <c r="A61" s="21" t="s">
        <v>142</v>
      </c>
      <c r="B61" s="38" t="s">
        <v>68</v>
      </c>
      <c r="C61" s="38" t="s">
        <v>68</v>
      </c>
      <c r="D61" s="19">
        <v>2</v>
      </c>
      <c r="E61" s="19">
        <v>2</v>
      </c>
      <c r="F61" s="20"/>
    </row>
    <row r="62" spans="1:6" x14ac:dyDescent="0.35">
      <c r="A62" s="21" t="s">
        <v>42</v>
      </c>
      <c r="B62" s="19">
        <f>SUBTOTAL(109,SREPermittedNumbers[Number of individuals permitted to be killed 2019])</f>
        <v>10</v>
      </c>
      <c r="C62" s="19">
        <f>SUBTOTAL(109,SREPermittedNumbers[Number of individuals permitted to be killed 2020])</f>
        <v>300</v>
      </c>
      <c r="D62" s="19">
        <f>SUBTOTAL(109,SREPermittedNumbers[Number of individuals permitted to be killed 2021])</f>
        <v>390</v>
      </c>
      <c r="E62" s="19">
        <f>SUBTOTAL(109,SREPermittedNumbers[Number of individuals permitted to be killed 2022])</f>
        <v>42</v>
      </c>
      <c r="F62" s="20"/>
    </row>
    <row r="65" spans="1:6" x14ac:dyDescent="0.35">
      <c r="A65" s="32" t="s">
        <v>56</v>
      </c>
    </row>
    <row r="66" spans="1:6" ht="101.5" x14ac:dyDescent="0.35">
      <c r="A66" s="30" t="s">
        <v>12</v>
      </c>
      <c r="B66" s="29" t="s">
        <v>50</v>
      </c>
      <c r="C66" s="29" t="s">
        <v>51</v>
      </c>
      <c r="D66" s="29" t="s">
        <v>52</v>
      </c>
      <c r="E66" s="29" t="s">
        <v>53</v>
      </c>
      <c r="F66" s="29" t="s">
        <v>54</v>
      </c>
    </row>
    <row r="67" spans="1:6" x14ac:dyDescent="0.35">
      <c r="A67" s="10" t="s">
        <v>117</v>
      </c>
      <c r="B67" s="8"/>
      <c r="C67" s="38" t="s">
        <v>68</v>
      </c>
      <c r="D67" s="38" t="s">
        <v>68</v>
      </c>
      <c r="E67" s="38" t="s">
        <v>68</v>
      </c>
      <c r="F67" s="9"/>
    </row>
    <row r="68" spans="1:6" x14ac:dyDescent="0.35">
      <c r="A68" s="10" t="s">
        <v>118</v>
      </c>
      <c r="B68" s="8"/>
      <c r="C68" s="38" t="s">
        <v>68</v>
      </c>
      <c r="D68" s="38" t="s">
        <v>68</v>
      </c>
      <c r="E68" s="38" t="s">
        <v>68</v>
      </c>
      <c r="F68" s="9"/>
    </row>
    <row r="69" spans="1:6" x14ac:dyDescent="0.35">
      <c r="A69" s="10" t="s">
        <v>119</v>
      </c>
      <c r="B69" s="8"/>
      <c r="C69" s="38" t="s">
        <v>68</v>
      </c>
      <c r="D69" s="8">
        <v>0</v>
      </c>
      <c r="E69" s="8"/>
      <c r="F69" s="9"/>
    </row>
    <row r="70" spans="1:6" x14ac:dyDescent="0.35">
      <c r="A70" s="10" t="s">
        <v>120</v>
      </c>
      <c r="B70" s="38" t="s">
        <v>68</v>
      </c>
      <c r="C70" s="38" t="s">
        <v>68</v>
      </c>
      <c r="D70" s="8">
        <v>0</v>
      </c>
      <c r="E70" s="8"/>
      <c r="F70" s="9"/>
    </row>
    <row r="71" spans="1:6" x14ac:dyDescent="0.35">
      <c r="A71" s="10" t="s">
        <v>121</v>
      </c>
      <c r="B71" s="38" t="s">
        <v>68</v>
      </c>
      <c r="C71" s="38" t="s">
        <v>68</v>
      </c>
      <c r="D71" s="8">
        <v>0</v>
      </c>
      <c r="E71" s="8"/>
      <c r="F71" s="9"/>
    </row>
    <row r="72" spans="1:6" x14ac:dyDescent="0.35">
      <c r="A72" s="10" t="s">
        <v>122</v>
      </c>
      <c r="B72" s="38" t="s">
        <v>68</v>
      </c>
      <c r="C72" s="38" t="s">
        <v>68</v>
      </c>
      <c r="D72" s="8"/>
      <c r="E72" s="38" t="s">
        <v>68</v>
      </c>
      <c r="F72" s="9"/>
    </row>
    <row r="73" spans="1:6" x14ac:dyDescent="0.35">
      <c r="A73" s="10" t="s">
        <v>123</v>
      </c>
      <c r="B73" s="38" t="s">
        <v>68</v>
      </c>
      <c r="C73" s="8">
        <v>0</v>
      </c>
      <c r="D73" s="8"/>
      <c r="E73" s="38" t="s">
        <v>68</v>
      </c>
      <c r="F73" s="9"/>
    </row>
    <row r="74" spans="1:6" x14ac:dyDescent="0.35">
      <c r="A74" s="10" t="s">
        <v>124</v>
      </c>
      <c r="B74" s="38" t="s">
        <v>68</v>
      </c>
      <c r="C74" s="38" t="s">
        <v>68</v>
      </c>
      <c r="D74" s="8">
        <v>0</v>
      </c>
      <c r="E74" s="8"/>
      <c r="F74" s="9"/>
    </row>
    <row r="75" spans="1:6" x14ac:dyDescent="0.35">
      <c r="A75" s="10" t="s">
        <v>125</v>
      </c>
      <c r="B75" s="38" t="s">
        <v>68</v>
      </c>
      <c r="C75" s="38" t="s">
        <v>68</v>
      </c>
      <c r="D75" s="8">
        <v>0</v>
      </c>
      <c r="E75" s="8"/>
      <c r="F75" s="9"/>
    </row>
    <row r="76" spans="1:6" x14ac:dyDescent="0.35">
      <c r="A76" s="10" t="s">
        <v>126</v>
      </c>
      <c r="B76" s="38" t="s">
        <v>68</v>
      </c>
      <c r="C76" s="38" t="s">
        <v>68</v>
      </c>
      <c r="D76" s="8">
        <v>0</v>
      </c>
      <c r="E76" s="8"/>
      <c r="F76" s="9"/>
    </row>
    <row r="77" spans="1:6" x14ac:dyDescent="0.35">
      <c r="A77" s="10" t="s">
        <v>127</v>
      </c>
      <c r="B77" s="38" t="s">
        <v>68</v>
      </c>
      <c r="C77" s="38" t="s">
        <v>68</v>
      </c>
      <c r="D77" s="8">
        <v>0</v>
      </c>
      <c r="E77" s="8"/>
      <c r="F77" s="9"/>
    </row>
    <row r="78" spans="1:6" x14ac:dyDescent="0.35">
      <c r="A78" s="10" t="s">
        <v>128</v>
      </c>
      <c r="B78" s="38" t="s">
        <v>68</v>
      </c>
      <c r="C78" s="38" t="s">
        <v>68</v>
      </c>
      <c r="D78" s="8">
        <v>0</v>
      </c>
      <c r="E78" s="8"/>
      <c r="F78" s="9"/>
    </row>
    <row r="79" spans="1:6" x14ac:dyDescent="0.35">
      <c r="A79" s="10" t="s">
        <v>129</v>
      </c>
      <c r="B79" s="38" t="s">
        <v>68</v>
      </c>
      <c r="C79" s="38" t="s">
        <v>68</v>
      </c>
      <c r="D79" s="8"/>
      <c r="E79" s="38" t="s">
        <v>68</v>
      </c>
      <c r="F79" s="9"/>
    </row>
    <row r="80" spans="1:6" x14ac:dyDescent="0.35">
      <c r="A80" s="10" t="s">
        <v>130</v>
      </c>
      <c r="B80" s="38" t="s">
        <v>68</v>
      </c>
      <c r="C80" s="38" t="s">
        <v>68</v>
      </c>
      <c r="D80" s="8">
        <v>0</v>
      </c>
      <c r="E80" s="8"/>
      <c r="F80" s="9"/>
    </row>
    <row r="81" spans="1:6" x14ac:dyDescent="0.35">
      <c r="A81" s="10" t="s">
        <v>131</v>
      </c>
      <c r="B81" s="38" t="s">
        <v>68</v>
      </c>
      <c r="C81" s="38" t="s">
        <v>68</v>
      </c>
      <c r="D81" s="8">
        <v>0</v>
      </c>
      <c r="E81" s="8"/>
      <c r="F81" s="9"/>
    </row>
    <row r="82" spans="1:6" x14ac:dyDescent="0.35">
      <c r="A82" s="10" t="s">
        <v>132</v>
      </c>
      <c r="B82" s="38" t="s">
        <v>68</v>
      </c>
      <c r="C82" s="38" t="s">
        <v>68</v>
      </c>
      <c r="D82" s="8">
        <v>0</v>
      </c>
      <c r="E82" s="8"/>
      <c r="F82" s="9"/>
    </row>
    <row r="83" spans="1:6" x14ac:dyDescent="0.35">
      <c r="A83" s="10" t="s">
        <v>133</v>
      </c>
      <c r="B83" s="38" t="s">
        <v>68</v>
      </c>
      <c r="C83" s="38" t="s">
        <v>68</v>
      </c>
      <c r="D83" s="8">
        <v>0</v>
      </c>
      <c r="E83" s="8"/>
      <c r="F83" s="9"/>
    </row>
    <row r="84" spans="1:6" x14ac:dyDescent="0.35">
      <c r="A84" s="10" t="s">
        <v>134</v>
      </c>
      <c r="B84" s="38" t="s">
        <v>68</v>
      </c>
      <c r="C84" s="38" t="s">
        <v>68</v>
      </c>
      <c r="D84" s="8">
        <v>0</v>
      </c>
      <c r="E84" s="8"/>
      <c r="F84" s="9"/>
    </row>
    <row r="85" spans="1:6" x14ac:dyDescent="0.35">
      <c r="A85" s="10" t="s">
        <v>135</v>
      </c>
      <c r="B85" s="38" t="s">
        <v>68</v>
      </c>
      <c r="C85" s="38" t="s">
        <v>68</v>
      </c>
      <c r="D85" s="8">
        <v>0</v>
      </c>
      <c r="E85" s="8"/>
      <c r="F85" s="9"/>
    </row>
    <row r="86" spans="1:6" x14ac:dyDescent="0.35">
      <c r="A86" s="10" t="s">
        <v>136</v>
      </c>
      <c r="B86" s="38" t="s">
        <v>68</v>
      </c>
      <c r="C86" s="38" t="s">
        <v>68</v>
      </c>
      <c r="D86" s="8">
        <v>0</v>
      </c>
      <c r="E86" s="8"/>
      <c r="F86" s="9"/>
    </row>
    <row r="87" spans="1:6" x14ac:dyDescent="0.35">
      <c r="A87" s="10" t="s">
        <v>137</v>
      </c>
      <c r="B87" s="38" t="s">
        <v>68</v>
      </c>
      <c r="C87" s="38" t="s">
        <v>68</v>
      </c>
      <c r="D87" s="8">
        <v>0</v>
      </c>
      <c r="E87" s="8"/>
      <c r="F87" s="9"/>
    </row>
    <row r="88" spans="1:6" x14ac:dyDescent="0.35">
      <c r="A88" s="10" t="s">
        <v>138</v>
      </c>
      <c r="B88" s="38" t="s">
        <v>68</v>
      </c>
      <c r="C88" s="38" t="s">
        <v>68</v>
      </c>
      <c r="D88" s="8">
        <v>0</v>
      </c>
      <c r="E88" s="8"/>
      <c r="F88" s="9"/>
    </row>
    <row r="89" spans="1:6" x14ac:dyDescent="0.35">
      <c r="A89" s="10" t="s">
        <v>139</v>
      </c>
      <c r="B89" s="38" t="s">
        <v>68</v>
      </c>
      <c r="C89" s="38" t="s">
        <v>68</v>
      </c>
      <c r="D89" s="8">
        <v>0</v>
      </c>
      <c r="E89" s="8"/>
      <c r="F89" s="9"/>
    </row>
    <row r="90" spans="1:6" x14ac:dyDescent="0.35">
      <c r="A90" s="10" t="s">
        <v>140</v>
      </c>
      <c r="B90" s="38" t="s">
        <v>68</v>
      </c>
      <c r="C90" s="38" t="s">
        <v>68</v>
      </c>
      <c r="D90" s="8">
        <v>0</v>
      </c>
      <c r="E90" s="8"/>
      <c r="F90" s="9"/>
    </row>
    <row r="91" spans="1:6" x14ac:dyDescent="0.35">
      <c r="A91" s="10" t="s">
        <v>141</v>
      </c>
      <c r="B91" s="38" t="s">
        <v>68</v>
      </c>
      <c r="C91" s="38" t="s">
        <v>68</v>
      </c>
      <c r="D91" s="8">
        <v>0</v>
      </c>
      <c r="E91" s="8"/>
      <c r="F91" s="9"/>
    </row>
    <row r="92" spans="1:6" x14ac:dyDescent="0.35">
      <c r="A92" s="10" t="s">
        <v>142</v>
      </c>
      <c r="B92" s="38" t="s">
        <v>68</v>
      </c>
      <c r="C92" s="38" t="s">
        <v>68</v>
      </c>
      <c r="D92" s="8">
        <v>0</v>
      </c>
      <c r="E92" s="8"/>
      <c r="F92" s="9"/>
    </row>
    <row r="93" spans="1:6" x14ac:dyDescent="0.35">
      <c r="A93" s="21" t="s">
        <v>42</v>
      </c>
      <c r="B93" s="19">
        <f>SUBTOTAL(109,SRENumbersTaken[Number of individuals taken reported on licence return 2019])</f>
        <v>0</v>
      </c>
      <c r="C93" s="19">
        <f>SUBTOTAL(109,SRENumbersTaken[Number of individuals taken reported on licence return 2020])</f>
        <v>0</v>
      </c>
      <c r="D93" s="19">
        <f>SUBTOTAL(109,SRENumbersTaken[Number of individuals taken reported on licence return 2021])</f>
        <v>0</v>
      </c>
      <c r="E93" s="19">
        <f>SUBTOTAL(109,SRENumbersTaken[Number of individuals taken reported on licence return 2022])</f>
        <v>0</v>
      </c>
      <c r="F93" s="20">
        <f>SUBTOTAL(103,SRENumbersTaken[Number of individuals taken reported on licence return 2023])</f>
        <v>0</v>
      </c>
    </row>
    <row r="94" spans="1:6" x14ac:dyDescent="0.35">
      <c r="A94" s="36"/>
      <c r="B94" s="36"/>
      <c r="C94" s="36"/>
      <c r="D94" s="36"/>
      <c r="E94" s="36"/>
      <c r="F94" s="36"/>
    </row>
  </sheetData>
  <pageMargins left="0.7" right="0.7" top="0.75" bottom="0.75" header="0.3" footer="0.3"/>
  <pageSetup paperSize="9"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workbookViewId="0"/>
  </sheetViews>
  <sheetFormatPr defaultRowHeight="14.5" x14ac:dyDescent="0.35"/>
  <cols>
    <col min="1" max="1" width="21.90625" customWidth="1"/>
    <col min="2" max="6" width="10.26953125" customWidth="1"/>
  </cols>
  <sheetData>
    <row r="1" spans="1:6" x14ac:dyDescent="0.35">
      <c r="A1" s="7" t="s">
        <v>11</v>
      </c>
    </row>
    <row r="2" spans="1:6" x14ac:dyDescent="0.35">
      <c r="A2" s="7"/>
    </row>
    <row r="3" spans="1:6" x14ac:dyDescent="0.35">
      <c r="A3" s="32" t="s">
        <v>48</v>
      </c>
    </row>
    <row r="4" spans="1:6" ht="58" x14ac:dyDescent="0.35">
      <c r="A4" s="23" t="s">
        <v>12</v>
      </c>
      <c r="B4" s="22" t="s">
        <v>37</v>
      </c>
      <c r="C4" s="22" t="s">
        <v>38</v>
      </c>
      <c r="D4" s="22" t="s">
        <v>39</v>
      </c>
      <c r="E4" s="22" t="s">
        <v>40</v>
      </c>
      <c r="F4" s="22" t="s">
        <v>41</v>
      </c>
    </row>
    <row r="5" spans="1:6" x14ac:dyDescent="0.35">
      <c r="A5" s="16" t="s">
        <v>13</v>
      </c>
      <c r="B5" s="8" t="s">
        <v>14</v>
      </c>
      <c r="C5" s="8">
        <v>16</v>
      </c>
      <c r="D5" s="8">
        <v>15</v>
      </c>
      <c r="E5" s="8">
        <v>14</v>
      </c>
      <c r="F5" s="9">
        <v>1</v>
      </c>
    </row>
    <row r="6" spans="1:6" x14ac:dyDescent="0.35">
      <c r="A6" s="16" t="s">
        <v>16</v>
      </c>
      <c r="B6" s="8" t="s">
        <v>14</v>
      </c>
      <c r="C6" s="8">
        <v>19</v>
      </c>
      <c r="D6" s="8">
        <v>17</v>
      </c>
      <c r="E6" s="8">
        <v>17</v>
      </c>
      <c r="F6" s="9">
        <v>2</v>
      </c>
    </row>
    <row r="7" spans="1:6" x14ac:dyDescent="0.35">
      <c r="A7" s="16" t="s">
        <v>17</v>
      </c>
      <c r="B7" s="8" t="s">
        <v>14</v>
      </c>
      <c r="C7" s="8">
        <v>18</v>
      </c>
      <c r="D7" s="8">
        <v>16</v>
      </c>
      <c r="E7" s="8">
        <v>15</v>
      </c>
      <c r="F7" s="9">
        <v>2</v>
      </c>
    </row>
    <row r="8" spans="1:6" x14ac:dyDescent="0.35">
      <c r="A8" s="16" t="s">
        <v>18</v>
      </c>
      <c r="B8" s="8" t="s">
        <v>14</v>
      </c>
      <c r="C8" s="8">
        <v>18</v>
      </c>
      <c r="D8" s="8">
        <v>16</v>
      </c>
      <c r="E8" s="8">
        <v>15</v>
      </c>
      <c r="F8" s="9">
        <v>2</v>
      </c>
    </row>
    <row r="9" spans="1:6" x14ac:dyDescent="0.35">
      <c r="A9" s="16" t="s">
        <v>19</v>
      </c>
      <c r="B9" s="8" t="s">
        <v>14</v>
      </c>
      <c r="C9" s="8">
        <v>15</v>
      </c>
      <c r="D9" s="8">
        <v>14</v>
      </c>
      <c r="E9" s="8">
        <v>12</v>
      </c>
      <c r="F9" s="9">
        <v>2</v>
      </c>
    </row>
    <row r="10" spans="1:6" x14ac:dyDescent="0.35">
      <c r="A10" s="16" t="s">
        <v>20</v>
      </c>
      <c r="B10" s="8" t="s">
        <v>14</v>
      </c>
      <c r="C10" s="8">
        <v>17</v>
      </c>
      <c r="D10" s="8">
        <v>15</v>
      </c>
      <c r="E10" s="8">
        <v>14</v>
      </c>
      <c r="F10" s="9">
        <v>2</v>
      </c>
    </row>
    <row r="11" spans="1:6" x14ac:dyDescent="0.35">
      <c r="A11" s="16" t="s">
        <v>21</v>
      </c>
      <c r="B11" s="8" t="s">
        <v>14</v>
      </c>
      <c r="C11" s="8">
        <v>19</v>
      </c>
      <c r="D11" s="8">
        <v>17</v>
      </c>
      <c r="E11" s="8">
        <v>17</v>
      </c>
      <c r="F11" s="9">
        <v>2</v>
      </c>
    </row>
    <row r="12" spans="1:6" x14ac:dyDescent="0.35">
      <c r="A12" s="16" t="s">
        <v>22</v>
      </c>
      <c r="B12" s="8" t="s">
        <v>14</v>
      </c>
      <c r="C12" s="8">
        <v>17</v>
      </c>
      <c r="D12" s="8">
        <v>15</v>
      </c>
      <c r="E12" s="8">
        <v>15</v>
      </c>
      <c r="F12" s="9">
        <v>2</v>
      </c>
    </row>
    <row r="13" spans="1:6" x14ac:dyDescent="0.35">
      <c r="A13" s="16" t="s">
        <v>23</v>
      </c>
      <c r="B13" s="8" t="s">
        <v>14</v>
      </c>
      <c r="C13" s="8">
        <v>20</v>
      </c>
      <c r="D13" s="8">
        <v>18</v>
      </c>
      <c r="E13" s="8">
        <v>18</v>
      </c>
      <c r="F13" s="9">
        <v>2</v>
      </c>
    </row>
    <row r="14" spans="1:6" x14ac:dyDescent="0.35">
      <c r="A14" s="16" t="s">
        <v>24</v>
      </c>
      <c r="B14" s="8" t="s">
        <v>14</v>
      </c>
      <c r="C14" s="8">
        <v>18</v>
      </c>
      <c r="D14" s="8">
        <v>16</v>
      </c>
      <c r="E14" s="8">
        <v>15</v>
      </c>
      <c r="F14" s="9">
        <v>2</v>
      </c>
    </row>
    <row r="15" spans="1:6" x14ac:dyDescent="0.35">
      <c r="A15" s="16" t="s">
        <v>25</v>
      </c>
      <c r="B15" s="8" t="s">
        <v>14</v>
      </c>
      <c r="C15" s="8">
        <v>20</v>
      </c>
      <c r="D15" s="8">
        <v>18</v>
      </c>
      <c r="E15" s="8">
        <v>18</v>
      </c>
      <c r="F15" s="9">
        <v>2</v>
      </c>
    </row>
    <row r="16" spans="1:6" x14ac:dyDescent="0.35">
      <c r="A16" s="16" t="s">
        <v>26</v>
      </c>
      <c r="B16" s="8" t="s">
        <v>14</v>
      </c>
      <c r="C16" s="8">
        <v>18</v>
      </c>
      <c r="D16" s="8">
        <v>16</v>
      </c>
      <c r="E16" s="8">
        <v>16</v>
      </c>
      <c r="F16" s="9">
        <v>2</v>
      </c>
    </row>
    <row r="17" spans="1:6" x14ac:dyDescent="0.35">
      <c r="A17" s="16" t="s">
        <v>27</v>
      </c>
      <c r="B17" s="8" t="s">
        <v>28</v>
      </c>
      <c r="C17" s="8">
        <v>21</v>
      </c>
      <c r="D17" s="8">
        <v>19</v>
      </c>
      <c r="E17" s="8">
        <v>19</v>
      </c>
      <c r="F17" s="9">
        <v>2</v>
      </c>
    </row>
    <row r="18" spans="1:6" x14ac:dyDescent="0.35">
      <c r="A18" s="16" t="s">
        <v>29</v>
      </c>
      <c r="B18" s="8" t="s">
        <v>28</v>
      </c>
      <c r="C18" s="8">
        <v>18</v>
      </c>
      <c r="D18" s="8">
        <v>16</v>
      </c>
      <c r="E18" s="8">
        <v>15</v>
      </c>
      <c r="F18" s="9">
        <v>2</v>
      </c>
    </row>
    <row r="19" spans="1:6" x14ac:dyDescent="0.35">
      <c r="A19" s="16" t="s">
        <v>30</v>
      </c>
      <c r="B19" s="8" t="s">
        <v>14</v>
      </c>
      <c r="C19" s="8">
        <v>17</v>
      </c>
      <c r="D19" s="8">
        <v>16</v>
      </c>
      <c r="E19" s="8">
        <v>14</v>
      </c>
      <c r="F19" s="9">
        <v>2</v>
      </c>
    </row>
    <row r="20" spans="1:6" x14ac:dyDescent="0.35">
      <c r="A20" s="16" t="s">
        <v>31</v>
      </c>
      <c r="B20" s="8" t="s">
        <v>14</v>
      </c>
      <c r="C20" s="8">
        <v>19</v>
      </c>
      <c r="D20" s="8">
        <v>17</v>
      </c>
      <c r="E20" s="8">
        <v>16</v>
      </c>
      <c r="F20" s="9">
        <v>2</v>
      </c>
    </row>
    <row r="21" spans="1:6" x14ac:dyDescent="0.35">
      <c r="A21" s="16" t="s">
        <v>32</v>
      </c>
      <c r="B21" s="8" t="s">
        <v>14</v>
      </c>
      <c r="C21" s="8">
        <v>17</v>
      </c>
      <c r="D21" s="8">
        <v>16</v>
      </c>
      <c r="E21" s="8">
        <v>14</v>
      </c>
      <c r="F21" s="9">
        <v>2</v>
      </c>
    </row>
    <row r="22" spans="1:6" x14ac:dyDescent="0.35">
      <c r="A22" s="16" t="s">
        <v>33</v>
      </c>
      <c r="B22" s="8" t="s">
        <v>14</v>
      </c>
      <c r="C22" s="8">
        <v>15</v>
      </c>
      <c r="D22" s="8">
        <v>14</v>
      </c>
      <c r="E22" s="8">
        <v>12</v>
      </c>
      <c r="F22" s="9">
        <v>1</v>
      </c>
    </row>
    <row r="23" spans="1:6" x14ac:dyDescent="0.35">
      <c r="A23" s="16" t="s">
        <v>34</v>
      </c>
      <c r="B23" s="8" t="s">
        <v>14</v>
      </c>
      <c r="C23" s="8">
        <v>15</v>
      </c>
      <c r="D23" s="8">
        <v>15</v>
      </c>
      <c r="E23" s="8">
        <v>12</v>
      </c>
      <c r="F23" s="9">
        <v>1</v>
      </c>
    </row>
    <row r="24" spans="1:6" x14ac:dyDescent="0.35">
      <c r="A24" s="18" t="s">
        <v>35</v>
      </c>
      <c r="B24" s="19" t="s">
        <v>14</v>
      </c>
      <c r="C24" s="19">
        <v>18</v>
      </c>
      <c r="D24" s="19">
        <v>16</v>
      </c>
      <c r="E24" s="19">
        <v>16</v>
      </c>
      <c r="F24" s="20">
        <v>2</v>
      </c>
    </row>
    <row r="25" spans="1:6" x14ac:dyDescent="0.35">
      <c r="A25" s="21" t="s">
        <v>143</v>
      </c>
      <c r="B25" s="40" t="s">
        <v>161</v>
      </c>
      <c r="C25" s="40" t="s">
        <v>163</v>
      </c>
      <c r="D25" s="40" t="s">
        <v>163</v>
      </c>
      <c r="E25" s="40" t="s">
        <v>164</v>
      </c>
      <c r="F25" s="43" t="s">
        <v>162</v>
      </c>
    </row>
    <row r="26" spans="1:6" ht="44.5" customHeight="1" x14ac:dyDescent="0.35">
      <c r="A26" s="14" t="s">
        <v>14</v>
      </c>
      <c r="B26" s="60" t="s">
        <v>36</v>
      </c>
      <c r="C26" s="60"/>
      <c r="D26" s="60"/>
      <c r="E26" s="60"/>
      <c r="F26" s="60"/>
    </row>
    <row r="27" spans="1:6" x14ac:dyDescent="0.35">
      <c r="A27" s="14"/>
      <c r="B27" s="31"/>
      <c r="C27" s="31"/>
      <c r="D27" s="31"/>
      <c r="E27" s="31"/>
      <c r="F27" s="31"/>
    </row>
    <row r="28" spans="1:6" x14ac:dyDescent="0.35">
      <c r="A28" s="14"/>
      <c r="B28" s="31"/>
      <c r="C28" s="31"/>
      <c r="D28" s="31"/>
      <c r="E28" s="31"/>
      <c r="F28" s="31"/>
    </row>
    <row r="29" spans="1:6" x14ac:dyDescent="0.35">
      <c r="A29" s="32" t="s">
        <v>49</v>
      </c>
    </row>
    <row r="30" spans="1:6" ht="72.5" x14ac:dyDescent="0.35">
      <c r="A30" s="30" t="s">
        <v>12</v>
      </c>
      <c r="B30" s="29" t="s">
        <v>43</v>
      </c>
      <c r="C30" s="29" t="s">
        <v>44</v>
      </c>
      <c r="D30" s="29" t="s">
        <v>45</v>
      </c>
      <c r="E30" s="29" t="s">
        <v>46</v>
      </c>
      <c r="F30" s="29" t="s">
        <v>47</v>
      </c>
    </row>
    <row r="31" spans="1:6" ht="18.5" x14ac:dyDescent="0.45">
      <c r="A31" s="16" t="s">
        <v>13</v>
      </c>
      <c r="B31" s="11"/>
      <c r="C31" s="12" t="s">
        <v>15</v>
      </c>
      <c r="D31" s="12" t="s">
        <v>15</v>
      </c>
      <c r="E31" s="12" t="s">
        <v>15</v>
      </c>
      <c r="F31" s="24" t="s">
        <v>15</v>
      </c>
    </row>
    <row r="32" spans="1:6" ht="18.5" x14ac:dyDescent="0.45">
      <c r="A32" s="16" t="s">
        <v>16</v>
      </c>
      <c r="B32" s="11"/>
      <c r="C32" s="12" t="s">
        <v>15</v>
      </c>
      <c r="D32" s="12" t="s">
        <v>15</v>
      </c>
      <c r="E32" s="12" t="s">
        <v>15</v>
      </c>
      <c r="F32" s="24" t="s">
        <v>15</v>
      </c>
    </row>
    <row r="33" spans="1:6" ht="18.5" x14ac:dyDescent="0.45">
      <c r="A33" s="16" t="s">
        <v>17</v>
      </c>
      <c r="B33" s="11"/>
      <c r="C33" s="12" t="s">
        <v>15</v>
      </c>
      <c r="D33" s="12" t="s">
        <v>15</v>
      </c>
      <c r="E33" s="12" t="s">
        <v>15</v>
      </c>
      <c r="F33" s="24" t="s">
        <v>15</v>
      </c>
    </row>
    <row r="34" spans="1:6" ht="18.5" x14ac:dyDescent="0.45">
      <c r="A34" s="16" t="s">
        <v>18</v>
      </c>
      <c r="B34" s="11"/>
      <c r="C34" s="12" t="s">
        <v>15</v>
      </c>
      <c r="D34" s="12" t="s">
        <v>15</v>
      </c>
      <c r="E34" s="12" t="s">
        <v>15</v>
      </c>
      <c r="F34" s="24" t="s">
        <v>15</v>
      </c>
    </row>
    <row r="35" spans="1:6" ht="18.5" x14ac:dyDescent="0.45">
      <c r="A35" s="16" t="s">
        <v>19</v>
      </c>
      <c r="B35" s="11"/>
      <c r="C35" s="12" t="s">
        <v>15</v>
      </c>
      <c r="D35" s="12" t="s">
        <v>15</v>
      </c>
      <c r="E35" s="12" t="s">
        <v>15</v>
      </c>
      <c r="F35" s="24" t="s">
        <v>15</v>
      </c>
    </row>
    <row r="36" spans="1:6" ht="18.5" x14ac:dyDescent="0.45">
      <c r="A36" s="16" t="s">
        <v>20</v>
      </c>
      <c r="B36" s="11"/>
      <c r="C36" s="12" t="s">
        <v>15</v>
      </c>
      <c r="D36" s="12" t="s">
        <v>15</v>
      </c>
      <c r="E36" s="12" t="s">
        <v>15</v>
      </c>
      <c r="F36" s="24" t="s">
        <v>15</v>
      </c>
    </row>
    <row r="37" spans="1:6" ht="18.5" x14ac:dyDescent="0.45">
      <c r="A37" s="16" t="s">
        <v>21</v>
      </c>
      <c r="B37" s="11"/>
      <c r="C37" s="12" t="s">
        <v>15</v>
      </c>
      <c r="D37" s="12" t="s">
        <v>15</v>
      </c>
      <c r="E37" s="12" t="s">
        <v>15</v>
      </c>
      <c r="F37" s="24" t="s">
        <v>15</v>
      </c>
    </row>
    <row r="38" spans="1:6" ht="18.5" x14ac:dyDescent="0.45">
      <c r="A38" s="16" t="s">
        <v>22</v>
      </c>
      <c r="B38" s="11"/>
      <c r="C38" s="12" t="s">
        <v>15</v>
      </c>
      <c r="D38" s="12" t="s">
        <v>15</v>
      </c>
      <c r="E38" s="12" t="s">
        <v>15</v>
      </c>
      <c r="F38" s="24" t="s">
        <v>15</v>
      </c>
    </row>
    <row r="39" spans="1:6" ht="18.5" x14ac:dyDescent="0.45">
      <c r="A39" s="16" t="s">
        <v>23</v>
      </c>
      <c r="B39" s="11"/>
      <c r="C39" s="12" t="s">
        <v>15</v>
      </c>
      <c r="D39" s="12" t="s">
        <v>15</v>
      </c>
      <c r="E39" s="12" t="s">
        <v>15</v>
      </c>
      <c r="F39" s="24" t="s">
        <v>15</v>
      </c>
    </row>
    <row r="40" spans="1:6" ht="18.5" x14ac:dyDescent="0.45">
      <c r="A40" s="16" t="s">
        <v>24</v>
      </c>
      <c r="B40" s="11"/>
      <c r="C40" s="12" t="s">
        <v>15</v>
      </c>
      <c r="D40" s="12" t="s">
        <v>15</v>
      </c>
      <c r="E40" s="12" t="s">
        <v>15</v>
      </c>
      <c r="F40" s="24" t="s">
        <v>15</v>
      </c>
    </row>
    <row r="41" spans="1:6" ht="18.5" x14ac:dyDescent="0.45">
      <c r="A41" s="16" t="s">
        <v>25</v>
      </c>
      <c r="B41" s="11"/>
      <c r="C41" s="12" t="s">
        <v>15</v>
      </c>
      <c r="D41" s="12" t="s">
        <v>15</v>
      </c>
      <c r="E41" s="12" t="s">
        <v>15</v>
      </c>
      <c r="F41" s="24" t="s">
        <v>15</v>
      </c>
    </row>
    <row r="42" spans="1:6" ht="18.5" x14ac:dyDescent="0.45">
      <c r="A42" s="16" t="s">
        <v>26</v>
      </c>
      <c r="B42" s="11"/>
      <c r="C42" s="12" t="s">
        <v>15</v>
      </c>
      <c r="D42" s="12" t="s">
        <v>15</v>
      </c>
      <c r="E42" s="12" t="s">
        <v>15</v>
      </c>
      <c r="F42" s="24" t="s">
        <v>15</v>
      </c>
    </row>
    <row r="43" spans="1:6" ht="18.5" x14ac:dyDescent="0.35">
      <c r="A43" s="16" t="s">
        <v>27</v>
      </c>
      <c r="B43" s="12" t="s">
        <v>15</v>
      </c>
      <c r="C43" s="12" t="s">
        <v>15</v>
      </c>
      <c r="D43" s="12" t="s">
        <v>15</v>
      </c>
      <c r="E43" s="12" t="s">
        <v>15</v>
      </c>
      <c r="F43" s="24" t="s">
        <v>15</v>
      </c>
    </row>
    <row r="44" spans="1:6" ht="18.5" x14ac:dyDescent="0.35">
      <c r="A44" s="16" t="s">
        <v>29</v>
      </c>
      <c r="B44" s="12" t="s">
        <v>15</v>
      </c>
      <c r="C44" s="12" t="s">
        <v>15</v>
      </c>
      <c r="D44" s="12" t="s">
        <v>15</v>
      </c>
      <c r="E44" s="12" t="s">
        <v>15</v>
      </c>
      <c r="F44" s="24" t="s">
        <v>15</v>
      </c>
    </row>
    <row r="45" spans="1:6" ht="18.5" x14ac:dyDescent="0.45">
      <c r="A45" s="16" t="s">
        <v>30</v>
      </c>
      <c r="B45" s="11"/>
      <c r="C45" s="12" t="s">
        <v>15</v>
      </c>
      <c r="D45" s="12" t="s">
        <v>15</v>
      </c>
      <c r="E45" s="12" t="s">
        <v>15</v>
      </c>
      <c r="F45" s="24" t="s">
        <v>15</v>
      </c>
    </row>
    <row r="46" spans="1:6" ht="18.5" x14ac:dyDescent="0.45">
      <c r="A46" s="16" t="s">
        <v>31</v>
      </c>
      <c r="B46" s="11"/>
      <c r="C46" s="12" t="s">
        <v>15</v>
      </c>
      <c r="D46" s="12" t="s">
        <v>15</v>
      </c>
      <c r="E46" s="12" t="s">
        <v>15</v>
      </c>
      <c r="F46" s="24" t="s">
        <v>15</v>
      </c>
    </row>
    <row r="47" spans="1:6" ht="18.5" x14ac:dyDescent="0.45">
      <c r="A47" s="16" t="s">
        <v>32</v>
      </c>
      <c r="B47" s="11"/>
      <c r="C47" s="12" t="s">
        <v>15</v>
      </c>
      <c r="D47" s="12" t="s">
        <v>15</v>
      </c>
      <c r="E47" s="12" t="s">
        <v>15</v>
      </c>
      <c r="F47" s="24" t="s">
        <v>15</v>
      </c>
    </row>
    <row r="48" spans="1:6" ht="18.5" x14ac:dyDescent="0.45">
      <c r="A48" s="16" t="s">
        <v>33</v>
      </c>
      <c r="B48" s="11"/>
      <c r="C48" s="12" t="s">
        <v>15</v>
      </c>
      <c r="D48" s="12" t="s">
        <v>15</v>
      </c>
      <c r="E48" s="12" t="s">
        <v>15</v>
      </c>
      <c r="F48" s="24" t="s">
        <v>15</v>
      </c>
    </row>
    <row r="49" spans="1:6" ht="18.5" x14ac:dyDescent="0.45">
      <c r="A49" s="16" t="s">
        <v>34</v>
      </c>
      <c r="B49" s="11"/>
      <c r="C49" s="12" t="s">
        <v>15</v>
      </c>
      <c r="D49" s="12" t="s">
        <v>15</v>
      </c>
      <c r="E49" s="12" t="s">
        <v>15</v>
      </c>
      <c r="F49" s="24" t="s">
        <v>15</v>
      </c>
    </row>
    <row r="50" spans="1:6" ht="18.5" x14ac:dyDescent="0.45">
      <c r="A50" s="18" t="s">
        <v>35</v>
      </c>
      <c r="B50" s="25"/>
      <c r="C50" s="26" t="s">
        <v>15</v>
      </c>
      <c r="D50" s="26" t="s">
        <v>15</v>
      </c>
      <c r="E50" s="26" t="s">
        <v>15</v>
      </c>
      <c r="F50" s="27" t="s">
        <v>15</v>
      </c>
    </row>
    <row r="51" spans="1:6" ht="18.5" x14ac:dyDescent="0.45">
      <c r="A51" s="18" t="s">
        <v>42</v>
      </c>
      <c r="B51" s="25"/>
      <c r="C51" s="26"/>
      <c r="D51" s="26"/>
      <c r="E51" s="26"/>
      <c r="F51" s="27"/>
    </row>
    <row r="52" spans="1:6" ht="44" customHeight="1" x14ac:dyDescent="0.35">
      <c r="A52" s="15" t="s">
        <v>15</v>
      </c>
      <c r="B52" s="61" t="s">
        <v>70</v>
      </c>
      <c r="C52" s="61"/>
      <c r="D52" s="61"/>
      <c r="E52" s="61"/>
      <c r="F52" s="61"/>
    </row>
    <row r="55" spans="1:6" x14ac:dyDescent="0.35">
      <c r="A55" s="32" t="s">
        <v>56</v>
      </c>
    </row>
    <row r="56" spans="1:6" ht="101.5" x14ac:dyDescent="0.35">
      <c r="A56" s="44" t="s">
        <v>12</v>
      </c>
      <c r="B56" s="29" t="s">
        <v>50</v>
      </c>
      <c r="C56" s="29" t="s">
        <v>51</v>
      </c>
      <c r="D56" s="29" t="s">
        <v>52</v>
      </c>
      <c r="E56" s="29" t="s">
        <v>53</v>
      </c>
      <c r="F56" s="29" t="s">
        <v>54</v>
      </c>
    </row>
    <row r="57" spans="1:6" x14ac:dyDescent="0.35">
      <c r="A57" s="16" t="s">
        <v>13</v>
      </c>
      <c r="B57" s="38" t="s">
        <v>68</v>
      </c>
      <c r="C57" s="38">
        <v>0</v>
      </c>
      <c r="D57" s="38">
        <v>0</v>
      </c>
      <c r="E57" s="38">
        <v>0</v>
      </c>
      <c r="F57" s="39"/>
    </row>
    <row r="58" spans="1:6" x14ac:dyDescent="0.35">
      <c r="A58" s="16" t="s">
        <v>16</v>
      </c>
      <c r="B58" s="38" t="s">
        <v>68</v>
      </c>
      <c r="C58" s="38">
        <v>95</v>
      </c>
      <c r="D58" s="38">
        <v>84</v>
      </c>
      <c r="E58" s="38">
        <v>46</v>
      </c>
      <c r="F58" s="39"/>
    </row>
    <row r="59" spans="1:6" x14ac:dyDescent="0.35">
      <c r="A59" s="16" t="s">
        <v>17</v>
      </c>
      <c r="B59" s="38" t="s">
        <v>68</v>
      </c>
      <c r="C59" s="38">
        <v>22</v>
      </c>
      <c r="D59" s="38">
        <v>47</v>
      </c>
      <c r="E59" s="38">
        <v>0</v>
      </c>
      <c r="F59" s="39"/>
    </row>
    <row r="60" spans="1:6" x14ac:dyDescent="0.35">
      <c r="A60" s="16" t="s">
        <v>18</v>
      </c>
      <c r="B60" s="38" t="s">
        <v>68</v>
      </c>
      <c r="C60" s="38">
        <v>89</v>
      </c>
      <c r="D60" s="38">
        <v>85</v>
      </c>
      <c r="E60" s="38">
        <v>8</v>
      </c>
      <c r="F60" s="39"/>
    </row>
    <row r="61" spans="1:6" x14ac:dyDescent="0.35">
      <c r="A61" s="16" t="s">
        <v>19</v>
      </c>
      <c r="B61" s="38" t="s">
        <v>68</v>
      </c>
      <c r="C61" s="38">
        <v>10</v>
      </c>
      <c r="D61" s="38">
        <v>38</v>
      </c>
      <c r="E61" s="38">
        <v>0</v>
      </c>
      <c r="F61" s="39"/>
    </row>
    <row r="62" spans="1:6" x14ac:dyDescent="0.35">
      <c r="A62" s="16" t="s">
        <v>20</v>
      </c>
      <c r="B62" s="38" t="s">
        <v>68</v>
      </c>
      <c r="C62" s="38">
        <v>99</v>
      </c>
      <c r="D62" s="38">
        <v>87</v>
      </c>
      <c r="E62" s="38">
        <v>0</v>
      </c>
      <c r="F62" s="39"/>
    </row>
    <row r="63" spans="1:6" x14ac:dyDescent="0.35">
      <c r="A63" s="16" t="s">
        <v>21</v>
      </c>
      <c r="B63" s="38" t="s">
        <v>68</v>
      </c>
      <c r="C63" s="38">
        <v>7</v>
      </c>
      <c r="D63" s="38">
        <v>8</v>
      </c>
      <c r="E63" s="38">
        <v>9</v>
      </c>
      <c r="F63" s="39"/>
    </row>
    <row r="64" spans="1:6" x14ac:dyDescent="0.35">
      <c r="A64" s="16" t="s">
        <v>22</v>
      </c>
      <c r="B64" s="38" t="s">
        <v>68</v>
      </c>
      <c r="C64" s="38">
        <v>23</v>
      </c>
      <c r="D64" s="38">
        <v>15</v>
      </c>
      <c r="E64" s="38">
        <v>0</v>
      </c>
      <c r="F64" s="39"/>
    </row>
    <row r="65" spans="1:6" x14ac:dyDescent="0.35">
      <c r="A65" s="16" t="s">
        <v>23</v>
      </c>
      <c r="B65" s="38" t="s">
        <v>68</v>
      </c>
      <c r="C65" s="38">
        <v>23</v>
      </c>
      <c r="D65" s="38">
        <v>9</v>
      </c>
      <c r="E65" s="38">
        <v>8</v>
      </c>
      <c r="F65" s="39"/>
    </row>
    <row r="66" spans="1:6" x14ac:dyDescent="0.35">
      <c r="A66" s="16" t="s">
        <v>24</v>
      </c>
      <c r="B66" s="38" t="s">
        <v>68</v>
      </c>
      <c r="C66" s="38">
        <v>65</v>
      </c>
      <c r="D66" s="38">
        <v>32</v>
      </c>
      <c r="E66" s="38">
        <v>0</v>
      </c>
      <c r="F66" s="39"/>
    </row>
    <row r="67" spans="1:6" x14ac:dyDescent="0.35">
      <c r="A67" s="16" t="s">
        <v>25</v>
      </c>
      <c r="B67" s="38" t="s">
        <v>68</v>
      </c>
      <c r="C67" s="38">
        <v>74</v>
      </c>
      <c r="D67" s="38">
        <v>215</v>
      </c>
      <c r="E67" s="38">
        <v>15</v>
      </c>
      <c r="F67" s="39"/>
    </row>
    <row r="68" spans="1:6" x14ac:dyDescent="0.35">
      <c r="A68" s="16" t="s">
        <v>26</v>
      </c>
      <c r="B68" s="38" t="s">
        <v>68</v>
      </c>
      <c r="C68" s="38">
        <v>6</v>
      </c>
      <c r="D68" s="38">
        <v>8</v>
      </c>
      <c r="E68" s="38">
        <v>0</v>
      </c>
      <c r="F68" s="39"/>
    </row>
    <row r="69" spans="1:6" x14ac:dyDescent="0.35">
      <c r="A69" s="16" t="s">
        <v>27</v>
      </c>
      <c r="B69" s="38">
        <v>17</v>
      </c>
      <c r="C69" s="38">
        <v>233</v>
      </c>
      <c r="D69" s="38">
        <v>286</v>
      </c>
      <c r="E69" s="38">
        <v>0</v>
      </c>
      <c r="F69" s="39"/>
    </row>
    <row r="70" spans="1:6" x14ac:dyDescent="0.35">
      <c r="A70" s="16" t="s">
        <v>29</v>
      </c>
      <c r="B70" s="38">
        <v>8</v>
      </c>
      <c r="C70" s="38">
        <v>266</v>
      </c>
      <c r="D70" s="38">
        <v>209</v>
      </c>
      <c r="E70" s="38">
        <v>0</v>
      </c>
      <c r="F70" s="39"/>
    </row>
    <row r="71" spans="1:6" x14ac:dyDescent="0.35">
      <c r="A71" s="16" t="s">
        <v>30</v>
      </c>
      <c r="B71" s="38" t="s">
        <v>68</v>
      </c>
      <c r="C71" s="38">
        <v>150</v>
      </c>
      <c r="D71" s="38">
        <v>53</v>
      </c>
      <c r="E71" s="38">
        <v>12</v>
      </c>
      <c r="F71" s="39"/>
    </row>
    <row r="72" spans="1:6" x14ac:dyDescent="0.35">
      <c r="A72" s="16" t="s">
        <v>31</v>
      </c>
      <c r="B72" s="38" t="s">
        <v>68</v>
      </c>
      <c r="C72" s="38">
        <v>6</v>
      </c>
      <c r="D72" s="38">
        <v>8</v>
      </c>
      <c r="E72" s="38">
        <v>2</v>
      </c>
      <c r="F72" s="39"/>
    </row>
    <row r="73" spans="1:6" x14ac:dyDescent="0.35">
      <c r="A73" s="16" t="s">
        <v>32</v>
      </c>
      <c r="B73" s="38" t="s">
        <v>68</v>
      </c>
      <c r="C73" s="38">
        <v>129</v>
      </c>
      <c r="D73" s="38">
        <v>116</v>
      </c>
      <c r="E73" s="38">
        <v>0</v>
      </c>
      <c r="F73" s="39"/>
    </row>
    <row r="74" spans="1:6" x14ac:dyDescent="0.35">
      <c r="A74" s="16" t="s">
        <v>33</v>
      </c>
      <c r="B74" s="38" t="s">
        <v>68</v>
      </c>
      <c r="C74" s="38">
        <v>5</v>
      </c>
      <c r="D74" s="38">
        <v>19</v>
      </c>
      <c r="E74" s="38">
        <v>0</v>
      </c>
      <c r="F74" s="39"/>
    </row>
    <row r="75" spans="1:6" x14ac:dyDescent="0.35">
      <c r="A75" s="16" t="s">
        <v>34</v>
      </c>
      <c r="B75" s="38" t="s">
        <v>68</v>
      </c>
      <c r="C75" s="38">
        <v>204</v>
      </c>
      <c r="D75" s="38">
        <v>238</v>
      </c>
      <c r="E75" s="38">
        <v>0</v>
      </c>
      <c r="F75" s="39"/>
    </row>
    <row r="76" spans="1:6" x14ac:dyDescent="0.35">
      <c r="A76" s="18" t="s">
        <v>35</v>
      </c>
      <c r="B76" s="38" t="s">
        <v>68</v>
      </c>
      <c r="C76" s="40">
        <v>73</v>
      </c>
      <c r="D76" s="40">
        <v>60</v>
      </c>
      <c r="E76" s="40">
        <v>0</v>
      </c>
      <c r="F76" s="43"/>
    </row>
    <row r="77" spans="1:6" x14ac:dyDescent="0.35">
      <c r="A77" s="18" t="s">
        <v>42</v>
      </c>
      <c r="B77" s="19">
        <f>SUBTOTAL(109,AirSafetyNumbersTaken[Number of individuals taken reported on licence return 2019])</f>
        <v>25</v>
      </c>
      <c r="C77" s="19">
        <f>SUBTOTAL(109,AirSafetyNumbersTaken[Number of individuals taken reported on licence return 2020])</f>
        <v>1579</v>
      </c>
      <c r="D77" s="19">
        <f>SUBTOTAL(109,AirSafetyNumbersTaken[Number of individuals taken reported on licence return 2021])</f>
        <v>1617</v>
      </c>
      <c r="E77" s="19">
        <f>SUBTOTAL(109,AirSafetyNumbersTaken[Number of individuals taken reported on licence return 2022])</f>
        <v>100</v>
      </c>
      <c r="F77" s="20">
        <f>SUBTOTAL(109,AirSafetyNumbersTaken[Number of individuals taken reported on licence return 2023])</f>
        <v>0</v>
      </c>
    </row>
    <row r="78" spans="1:6" ht="28" customHeight="1" x14ac:dyDescent="0.35">
      <c r="A78" s="62" t="s">
        <v>69</v>
      </c>
      <c r="B78" s="62"/>
      <c r="C78" s="62"/>
      <c r="D78" s="62"/>
      <c r="E78" s="62"/>
      <c r="F78" s="62"/>
    </row>
  </sheetData>
  <mergeCells count="3">
    <mergeCell ref="B26:F26"/>
    <mergeCell ref="B52:F52"/>
    <mergeCell ref="A78:F78"/>
  </mergeCells>
  <pageMargins left="0.7" right="0.7" top="0.75" bottom="0.75" header="0.3" footer="0.3"/>
  <pageSetup paperSize="9" orientation="portrait"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heetViews>
  <sheetFormatPr defaultRowHeight="14.5" x14ac:dyDescent="0.35"/>
  <cols>
    <col min="1" max="6" width="10.26953125" customWidth="1"/>
  </cols>
  <sheetData>
    <row r="1" spans="1:6" x14ac:dyDescent="0.35">
      <c r="A1" s="7" t="s">
        <v>100</v>
      </c>
    </row>
    <row r="3" spans="1:6" x14ac:dyDescent="0.35">
      <c r="A3" s="32" t="s">
        <v>48</v>
      </c>
    </row>
    <row r="4" spans="1:6" ht="58" x14ac:dyDescent="0.35">
      <c r="A4" s="30" t="s">
        <v>12</v>
      </c>
      <c r="B4" s="48" t="s">
        <v>37</v>
      </c>
      <c r="C4" s="48" t="s">
        <v>38</v>
      </c>
      <c r="D4" s="48" t="s">
        <v>39</v>
      </c>
      <c r="E4" s="48" t="s">
        <v>40</v>
      </c>
      <c r="F4" s="48" t="s">
        <v>41</v>
      </c>
    </row>
    <row r="5" spans="1:6" x14ac:dyDescent="0.35">
      <c r="A5" s="21" t="s">
        <v>101</v>
      </c>
      <c r="B5" s="19">
        <v>39</v>
      </c>
      <c r="C5" s="19">
        <v>25</v>
      </c>
      <c r="D5" s="19">
        <v>39</v>
      </c>
      <c r="E5" s="19">
        <v>34</v>
      </c>
      <c r="F5" s="43" t="s">
        <v>68</v>
      </c>
    </row>
    <row r="6" spans="1:6" x14ac:dyDescent="0.35">
      <c r="A6" s="63" t="s">
        <v>103</v>
      </c>
      <c r="B6" s="63"/>
      <c r="C6" s="63"/>
      <c r="D6" s="63"/>
      <c r="E6" s="63"/>
      <c r="F6" s="63"/>
    </row>
    <row r="8" spans="1:6" x14ac:dyDescent="0.35">
      <c r="A8" s="32" t="s">
        <v>49</v>
      </c>
    </row>
    <row r="9" spans="1:6" ht="72.5" x14ac:dyDescent="0.35">
      <c r="A9" s="30" t="s">
        <v>12</v>
      </c>
      <c r="B9" s="29" t="s">
        <v>43</v>
      </c>
      <c r="C9" s="29" t="s">
        <v>44</v>
      </c>
      <c r="D9" s="29" t="s">
        <v>45</v>
      </c>
      <c r="E9" s="29" t="s">
        <v>46</v>
      </c>
      <c r="F9" s="29" t="s">
        <v>47</v>
      </c>
    </row>
    <row r="10" spans="1:6" ht="18.5" x14ac:dyDescent="0.35">
      <c r="A10" s="21" t="s">
        <v>101</v>
      </c>
      <c r="B10" s="26" t="s">
        <v>15</v>
      </c>
      <c r="C10" s="26" t="s">
        <v>15</v>
      </c>
      <c r="D10" s="26" t="s">
        <v>15</v>
      </c>
      <c r="E10" s="26" t="s">
        <v>15</v>
      </c>
      <c r="F10" s="56" t="s">
        <v>68</v>
      </c>
    </row>
    <row r="11" spans="1:6" ht="31" customHeight="1" x14ac:dyDescent="0.35">
      <c r="A11" s="15" t="s">
        <v>15</v>
      </c>
      <c r="B11" s="64" t="s">
        <v>102</v>
      </c>
      <c r="C11" s="64"/>
      <c r="D11" s="64"/>
      <c r="E11" s="64"/>
      <c r="F11" s="64"/>
    </row>
    <row r="14" spans="1:6" x14ac:dyDescent="0.35">
      <c r="A14" s="32" t="s">
        <v>56</v>
      </c>
    </row>
    <row r="15" spans="1:6" ht="101.5" x14ac:dyDescent="0.35">
      <c r="A15" s="30" t="s">
        <v>12</v>
      </c>
      <c r="B15" s="29" t="s">
        <v>50</v>
      </c>
      <c r="C15" s="29" t="s">
        <v>51</v>
      </c>
      <c r="D15" s="29" t="s">
        <v>52</v>
      </c>
      <c r="E15" s="29" t="s">
        <v>53</v>
      </c>
      <c r="F15" s="29" t="s">
        <v>54</v>
      </c>
    </row>
    <row r="16" spans="1:6" x14ac:dyDescent="0.35">
      <c r="A16" s="21" t="s">
        <v>101</v>
      </c>
      <c r="B16" s="19">
        <v>87</v>
      </c>
      <c r="C16" s="19">
        <v>115</v>
      </c>
      <c r="D16" s="19">
        <v>87</v>
      </c>
      <c r="E16" s="19">
        <v>63</v>
      </c>
      <c r="F16" s="43" t="s">
        <v>68</v>
      </c>
    </row>
  </sheetData>
  <mergeCells count="2">
    <mergeCell ref="A6:F6"/>
    <mergeCell ref="B11:F11"/>
  </mergeCells>
  <pageMargins left="0.7" right="0.7" top="0.75" bottom="0.75" header="0.3" footer="0.3"/>
  <pageSetup paperSize="9" orientation="portrait" r:id="rId1"/>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workbookViewId="0"/>
  </sheetViews>
  <sheetFormatPr defaultRowHeight="14.5" x14ac:dyDescent="0.35"/>
  <cols>
    <col min="1" max="1" width="14.54296875" customWidth="1"/>
    <col min="2" max="6" width="10.26953125" customWidth="1"/>
  </cols>
  <sheetData>
    <row r="1" spans="1:6" x14ac:dyDescent="0.35">
      <c r="A1" s="7" t="s">
        <v>104</v>
      </c>
    </row>
    <row r="3" spans="1:6" x14ac:dyDescent="0.35">
      <c r="A3" s="32" t="s">
        <v>48</v>
      </c>
    </row>
    <row r="4" spans="1:6" ht="58" x14ac:dyDescent="0.35">
      <c r="A4" s="30" t="s">
        <v>12</v>
      </c>
      <c r="B4" s="48" t="s">
        <v>37</v>
      </c>
      <c r="C4" s="48" t="s">
        <v>38</v>
      </c>
      <c r="D4" s="48" t="s">
        <v>39</v>
      </c>
      <c r="E4" s="48" t="s">
        <v>40</v>
      </c>
      <c r="F4" s="48" t="s">
        <v>41</v>
      </c>
    </row>
    <row r="5" spans="1:6" x14ac:dyDescent="0.35">
      <c r="A5" s="10" t="s">
        <v>61</v>
      </c>
      <c r="B5" s="8">
        <v>1</v>
      </c>
      <c r="C5" s="8">
        <v>2</v>
      </c>
      <c r="D5" s="38" t="s">
        <v>68</v>
      </c>
      <c r="E5" s="38" t="s">
        <v>68</v>
      </c>
      <c r="F5" s="38" t="s">
        <v>68</v>
      </c>
    </row>
    <row r="6" spans="1:6" x14ac:dyDescent="0.35">
      <c r="A6" s="10" t="s">
        <v>105</v>
      </c>
      <c r="B6" s="38" t="s">
        <v>68</v>
      </c>
      <c r="C6" s="38" t="s">
        <v>68</v>
      </c>
      <c r="D6" s="8">
        <v>1</v>
      </c>
      <c r="E6" s="38" t="s">
        <v>68</v>
      </c>
      <c r="F6" s="38" t="s">
        <v>68</v>
      </c>
    </row>
    <row r="7" spans="1:6" x14ac:dyDescent="0.35">
      <c r="A7" s="10" t="s">
        <v>13</v>
      </c>
      <c r="B7" s="38" t="s">
        <v>68</v>
      </c>
      <c r="C7" s="38" t="s">
        <v>68</v>
      </c>
      <c r="D7" s="38" t="s">
        <v>68</v>
      </c>
      <c r="E7" s="8">
        <v>1</v>
      </c>
      <c r="F7" s="38" t="s">
        <v>68</v>
      </c>
    </row>
    <row r="8" spans="1:6" x14ac:dyDescent="0.35">
      <c r="A8" s="10" t="s">
        <v>30</v>
      </c>
      <c r="B8" s="8">
        <v>1</v>
      </c>
      <c r="C8" s="8">
        <v>3</v>
      </c>
      <c r="D8" s="8">
        <v>1</v>
      </c>
      <c r="E8" s="8">
        <v>5</v>
      </c>
      <c r="F8" s="9">
        <v>1</v>
      </c>
    </row>
    <row r="9" spans="1:6" x14ac:dyDescent="0.35">
      <c r="A9" s="10" t="s">
        <v>58</v>
      </c>
      <c r="B9" s="8">
        <v>1</v>
      </c>
      <c r="C9" s="8">
        <v>1</v>
      </c>
      <c r="D9" s="38" t="s">
        <v>68</v>
      </c>
      <c r="E9" s="38" t="s">
        <v>68</v>
      </c>
      <c r="F9" s="38" t="s">
        <v>68</v>
      </c>
    </row>
    <row r="10" spans="1:6" x14ac:dyDescent="0.35">
      <c r="A10" s="10" t="s">
        <v>18</v>
      </c>
      <c r="B10" s="8">
        <v>1</v>
      </c>
      <c r="C10" s="8">
        <v>3</v>
      </c>
      <c r="D10" s="38" t="s">
        <v>68</v>
      </c>
      <c r="E10" s="8">
        <v>1</v>
      </c>
      <c r="F10" s="38" t="s">
        <v>68</v>
      </c>
    </row>
    <row r="11" spans="1:6" x14ac:dyDescent="0.35">
      <c r="A11" s="10" t="s">
        <v>106</v>
      </c>
      <c r="B11" s="8">
        <v>1</v>
      </c>
      <c r="C11" s="8">
        <v>1</v>
      </c>
      <c r="D11" s="8">
        <v>1</v>
      </c>
      <c r="E11" s="38" t="s">
        <v>68</v>
      </c>
      <c r="F11" s="38" t="s">
        <v>68</v>
      </c>
    </row>
    <row r="12" spans="1:6" x14ac:dyDescent="0.35">
      <c r="A12" s="10" t="s">
        <v>16</v>
      </c>
      <c r="B12" s="38" t="s">
        <v>68</v>
      </c>
      <c r="C12" s="38" t="s">
        <v>68</v>
      </c>
      <c r="D12" s="38" t="s">
        <v>68</v>
      </c>
      <c r="E12" s="8">
        <v>1</v>
      </c>
      <c r="F12" s="38" t="s">
        <v>68</v>
      </c>
    </row>
    <row r="13" spans="1:6" x14ac:dyDescent="0.35">
      <c r="A13" s="10" t="s">
        <v>31</v>
      </c>
      <c r="B13" s="38" t="s">
        <v>68</v>
      </c>
      <c r="C13" s="8">
        <v>2</v>
      </c>
      <c r="D13" s="8">
        <v>1</v>
      </c>
      <c r="E13" s="8">
        <v>5</v>
      </c>
      <c r="F13" s="9">
        <v>1</v>
      </c>
    </row>
    <row r="14" spans="1:6" x14ac:dyDescent="0.35">
      <c r="A14" s="10" t="s">
        <v>64</v>
      </c>
      <c r="B14" s="8">
        <v>1</v>
      </c>
      <c r="C14" s="8">
        <v>1</v>
      </c>
      <c r="D14" s="38" t="s">
        <v>68</v>
      </c>
      <c r="E14" s="38" t="s">
        <v>68</v>
      </c>
      <c r="F14" s="38" t="s">
        <v>68</v>
      </c>
    </row>
    <row r="15" spans="1:6" x14ac:dyDescent="0.35">
      <c r="A15" s="10" t="s">
        <v>32</v>
      </c>
      <c r="B15" s="38" t="s">
        <v>68</v>
      </c>
      <c r="C15" s="8">
        <v>1</v>
      </c>
      <c r="D15" s="38" t="s">
        <v>68</v>
      </c>
      <c r="E15" s="8">
        <v>3</v>
      </c>
      <c r="F15" s="9">
        <v>1</v>
      </c>
    </row>
    <row r="16" spans="1:6" x14ac:dyDescent="0.35">
      <c r="A16" s="10" t="s">
        <v>33</v>
      </c>
      <c r="B16" s="8">
        <v>1</v>
      </c>
      <c r="C16" s="8">
        <v>2</v>
      </c>
      <c r="D16" s="38" t="s">
        <v>68</v>
      </c>
      <c r="E16" s="8">
        <v>4</v>
      </c>
      <c r="F16" s="9">
        <v>1</v>
      </c>
    </row>
    <row r="17" spans="1:6" x14ac:dyDescent="0.35">
      <c r="A17" s="10" t="s">
        <v>107</v>
      </c>
      <c r="B17" s="8">
        <v>1</v>
      </c>
      <c r="C17" s="38" t="s">
        <v>68</v>
      </c>
      <c r="D17" s="38" t="s">
        <v>68</v>
      </c>
      <c r="E17" s="38" t="s">
        <v>68</v>
      </c>
      <c r="F17" s="38" t="s">
        <v>68</v>
      </c>
    </row>
    <row r="18" spans="1:6" x14ac:dyDescent="0.35">
      <c r="A18" s="10" t="s">
        <v>108</v>
      </c>
      <c r="B18" s="38" t="s">
        <v>68</v>
      </c>
      <c r="C18" s="38" t="s">
        <v>68</v>
      </c>
      <c r="D18" s="8">
        <v>1</v>
      </c>
      <c r="E18" s="38" t="s">
        <v>68</v>
      </c>
      <c r="F18" s="38" t="s">
        <v>68</v>
      </c>
    </row>
    <row r="19" spans="1:6" x14ac:dyDescent="0.35">
      <c r="A19" s="10" t="s">
        <v>34</v>
      </c>
      <c r="B19" s="8">
        <v>1</v>
      </c>
      <c r="C19" s="8">
        <v>2</v>
      </c>
      <c r="D19" s="38" t="s">
        <v>68</v>
      </c>
      <c r="E19" s="8">
        <v>1</v>
      </c>
      <c r="F19" s="38" t="s">
        <v>68</v>
      </c>
    </row>
    <row r="20" spans="1:6" x14ac:dyDescent="0.35">
      <c r="A20" s="10" t="s">
        <v>109</v>
      </c>
      <c r="B20" s="8">
        <v>1</v>
      </c>
      <c r="C20" s="38" t="s">
        <v>68</v>
      </c>
      <c r="D20" s="38" t="s">
        <v>68</v>
      </c>
      <c r="E20" s="38" t="s">
        <v>68</v>
      </c>
      <c r="F20" s="38" t="s">
        <v>68</v>
      </c>
    </row>
    <row r="21" spans="1:6" x14ac:dyDescent="0.35">
      <c r="A21" s="10" t="s">
        <v>110</v>
      </c>
      <c r="B21" s="8">
        <v>1</v>
      </c>
      <c r="C21" s="8">
        <v>1</v>
      </c>
      <c r="D21" s="38" t="s">
        <v>68</v>
      </c>
      <c r="E21" s="38" t="s">
        <v>68</v>
      </c>
      <c r="F21" s="38" t="s">
        <v>68</v>
      </c>
    </row>
    <row r="22" spans="1:6" x14ac:dyDescent="0.35">
      <c r="A22" s="10" t="s">
        <v>35</v>
      </c>
      <c r="B22" s="8">
        <v>1</v>
      </c>
      <c r="C22" s="8">
        <v>2</v>
      </c>
      <c r="D22" s="38" t="s">
        <v>68</v>
      </c>
      <c r="E22" s="38" t="s">
        <v>68</v>
      </c>
      <c r="F22" s="38" t="s">
        <v>68</v>
      </c>
    </row>
    <row r="23" spans="1:6" x14ac:dyDescent="0.35">
      <c r="A23" s="21" t="s">
        <v>20</v>
      </c>
      <c r="B23" s="19">
        <v>1</v>
      </c>
      <c r="C23" s="19">
        <v>3</v>
      </c>
      <c r="D23" s="38" t="s">
        <v>68</v>
      </c>
      <c r="E23" s="38" t="s">
        <v>68</v>
      </c>
      <c r="F23" s="38" t="s">
        <v>68</v>
      </c>
    </row>
    <row r="24" spans="1:6" ht="29" x14ac:dyDescent="0.35">
      <c r="A24" s="49" t="s">
        <v>143</v>
      </c>
      <c r="B24" s="40" t="s">
        <v>158</v>
      </c>
      <c r="C24" s="40" t="s">
        <v>159</v>
      </c>
      <c r="D24" s="40" t="s">
        <v>160</v>
      </c>
      <c r="E24" s="40" t="s">
        <v>144</v>
      </c>
      <c r="F24" s="43" t="s">
        <v>161</v>
      </c>
    </row>
    <row r="27" spans="1:6" x14ac:dyDescent="0.35">
      <c r="A27" s="32" t="s">
        <v>49</v>
      </c>
    </row>
    <row r="28" spans="1:6" ht="72.5" x14ac:dyDescent="0.35">
      <c r="A28" s="30" t="s">
        <v>12</v>
      </c>
      <c r="B28" s="29" t="s">
        <v>43</v>
      </c>
      <c r="C28" s="29" t="s">
        <v>44</v>
      </c>
      <c r="D28" s="29" t="s">
        <v>45</v>
      </c>
      <c r="E28" s="29" t="s">
        <v>46</v>
      </c>
      <c r="F28" s="29" t="s">
        <v>47</v>
      </c>
    </row>
    <row r="29" spans="1:6" x14ac:dyDescent="0.35">
      <c r="A29" s="10" t="s">
        <v>61</v>
      </c>
      <c r="B29" s="38">
        <v>10</v>
      </c>
      <c r="C29" s="38">
        <v>12</v>
      </c>
      <c r="D29" s="38" t="s">
        <v>68</v>
      </c>
      <c r="E29" s="38" t="s">
        <v>68</v>
      </c>
      <c r="F29" s="38" t="s">
        <v>68</v>
      </c>
    </row>
    <row r="30" spans="1:6" x14ac:dyDescent="0.35">
      <c r="A30" s="10" t="s">
        <v>105</v>
      </c>
      <c r="B30" s="38" t="s">
        <v>68</v>
      </c>
      <c r="C30" s="38" t="s">
        <v>68</v>
      </c>
      <c r="D30" s="38">
        <v>1</v>
      </c>
      <c r="E30" s="38" t="s">
        <v>68</v>
      </c>
      <c r="F30" s="38" t="s">
        <v>68</v>
      </c>
    </row>
    <row r="31" spans="1:6" x14ac:dyDescent="0.35">
      <c r="A31" s="10" t="s">
        <v>13</v>
      </c>
      <c r="B31" s="38" t="s">
        <v>68</v>
      </c>
      <c r="C31" s="38" t="s">
        <v>68</v>
      </c>
      <c r="D31" s="38" t="s">
        <v>68</v>
      </c>
      <c r="E31" s="34" t="s">
        <v>15</v>
      </c>
      <c r="F31" s="38" t="s">
        <v>68</v>
      </c>
    </row>
    <row r="32" spans="1:6" x14ac:dyDescent="0.35">
      <c r="A32" s="10" t="s">
        <v>30</v>
      </c>
      <c r="B32" s="38">
        <v>5</v>
      </c>
      <c r="C32" s="38" t="s">
        <v>112</v>
      </c>
      <c r="D32" s="34" t="s">
        <v>15</v>
      </c>
      <c r="E32" s="34" t="s">
        <v>15</v>
      </c>
      <c r="F32" s="45" t="s">
        <v>15</v>
      </c>
    </row>
    <row r="33" spans="1:6" x14ac:dyDescent="0.35">
      <c r="A33" s="10" t="s">
        <v>58</v>
      </c>
      <c r="B33" s="38">
        <v>3</v>
      </c>
      <c r="C33" s="38">
        <v>3</v>
      </c>
      <c r="D33" s="38" t="s">
        <v>68</v>
      </c>
      <c r="E33" s="38" t="s">
        <v>68</v>
      </c>
      <c r="F33" s="38" t="s">
        <v>68</v>
      </c>
    </row>
    <row r="34" spans="1:6" x14ac:dyDescent="0.35">
      <c r="A34" s="10" t="s">
        <v>18</v>
      </c>
      <c r="B34" s="38">
        <v>10</v>
      </c>
      <c r="C34" s="38" t="s">
        <v>113</v>
      </c>
      <c r="D34" s="38" t="s">
        <v>68</v>
      </c>
      <c r="E34" s="34" t="s">
        <v>15</v>
      </c>
      <c r="F34" s="38" t="s">
        <v>68</v>
      </c>
    </row>
    <row r="35" spans="1:6" x14ac:dyDescent="0.35">
      <c r="A35" s="10" t="s">
        <v>106</v>
      </c>
      <c r="B35" s="38">
        <v>2000</v>
      </c>
      <c r="C35" s="38">
        <v>2000</v>
      </c>
      <c r="D35" s="38">
        <v>2000</v>
      </c>
      <c r="E35" s="38" t="s">
        <v>68</v>
      </c>
      <c r="F35" s="38" t="s">
        <v>68</v>
      </c>
    </row>
    <row r="36" spans="1:6" x14ac:dyDescent="0.35">
      <c r="A36" s="10" t="s">
        <v>16</v>
      </c>
      <c r="B36" s="38" t="s">
        <v>68</v>
      </c>
      <c r="C36" s="38" t="s">
        <v>68</v>
      </c>
      <c r="D36" s="38" t="s">
        <v>68</v>
      </c>
      <c r="E36" s="34" t="s">
        <v>15</v>
      </c>
      <c r="F36" s="38" t="s">
        <v>68</v>
      </c>
    </row>
    <row r="37" spans="1:6" x14ac:dyDescent="0.35">
      <c r="A37" s="10" t="s">
        <v>31</v>
      </c>
      <c r="B37" s="38" t="s">
        <v>68</v>
      </c>
      <c r="C37" s="34" t="s">
        <v>15</v>
      </c>
      <c r="D37" s="34" t="s">
        <v>15</v>
      </c>
      <c r="E37" s="34" t="s">
        <v>15</v>
      </c>
      <c r="F37" s="45" t="s">
        <v>15</v>
      </c>
    </row>
    <row r="38" spans="1:6" x14ac:dyDescent="0.35">
      <c r="A38" s="10" t="s">
        <v>64</v>
      </c>
      <c r="B38" s="38">
        <v>10</v>
      </c>
      <c r="C38" s="38">
        <v>10</v>
      </c>
      <c r="D38" s="38" t="s">
        <v>68</v>
      </c>
      <c r="E38" s="38" t="s">
        <v>68</v>
      </c>
      <c r="F38" s="38" t="s">
        <v>68</v>
      </c>
    </row>
    <row r="39" spans="1:6" x14ac:dyDescent="0.35">
      <c r="A39" s="10" t="s">
        <v>32</v>
      </c>
      <c r="B39" s="38" t="s">
        <v>68</v>
      </c>
      <c r="C39" s="34" t="s">
        <v>15</v>
      </c>
      <c r="D39" s="38" t="s">
        <v>68</v>
      </c>
      <c r="E39" s="34" t="s">
        <v>15</v>
      </c>
      <c r="F39" s="45" t="s">
        <v>15</v>
      </c>
    </row>
    <row r="40" spans="1:6" x14ac:dyDescent="0.35">
      <c r="A40" s="10" t="s">
        <v>33</v>
      </c>
      <c r="B40" s="38">
        <v>15</v>
      </c>
      <c r="C40" s="38">
        <v>65</v>
      </c>
      <c r="D40" s="38" t="s">
        <v>68</v>
      </c>
      <c r="E40" s="34" t="s">
        <v>15</v>
      </c>
      <c r="F40" s="45" t="s">
        <v>15</v>
      </c>
    </row>
    <row r="41" spans="1:6" x14ac:dyDescent="0.35">
      <c r="A41" s="10" t="s">
        <v>107</v>
      </c>
      <c r="B41" s="38">
        <v>3</v>
      </c>
      <c r="C41" s="38" t="s">
        <v>68</v>
      </c>
      <c r="D41" s="38" t="s">
        <v>68</v>
      </c>
      <c r="E41" s="38" t="s">
        <v>68</v>
      </c>
      <c r="F41" s="38" t="s">
        <v>68</v>
      </c>
    </row>
    <row r="42" spans="1:6" x14ac:dyDescent="0.35">
      <c r="A42" s="10" t="s">
        <v>108</v>
      </c>
      <c r="B42" s="38" t="s">
        <v>68</v>
      </c>
      <c r="C42" s="38" t="s">
        <v>68</v>
      </c>
      <c r="D42" s="38">
        <v>50</v>
      </c>
      <c r="E42" s="38" t="s">
        <v>68</v>
      </c>
      <c r="F42" s="38" t="s">
        <v>68</v>
      </c>
    </row>
    <row r="43" spans="1:6" x14ac:dyDescent="0.35">
      <c r="A43" s="10" t="s">
        <v>34</v>
      </c>
      <c r="B43" s="38">
        <v>10</v>
      </c>
      <c r="C43" s="38" t="s">
        <v>114</v>
      </c>
      <c r="D43" s="38" t="s">
        <v>68</v>
      </c>
      <c r="E43" s="34" t="s">
        <v>15</v>
      </c>
      <c r="F43" s="38" t="s">
        <v>68</v>
      </c>
    </row>
    <row r="44" spans="1:6" x14ac:dyDescent="0.35">
      <c r="A44" s="10" t="s">
        <v>109</v>
      </c>
      <c r="B44" s="38">
        <v>5</v>
      </c>
      <c r="C44" s="38" t="s">
        <v>68</v>
      </c>
      <c r="D44" s="38" t="s">
        <v>68</v>
      </c>
      <c r="E44" s="38" t="s">
        <v>68</v>
      </c>
      <c r="F44" s="38" t="s">
        <v>68</v>
      </c>
    </row>
    <row r="45" spans="1:6" x14ac:dyDescent="0.35">
      <c r="A45" s="10" t="s">
        <v>110</v>
      </c>
      <c r="B45" s="38">
        <v>5</v>
      </c>
      <c r="C45" s="38">
        <v>5</v>
      </c>
      <c r="D45" s="38" t="s">
        <v>68</v>
      </c>
      <c r="E45" s="38" t="s">
        <v>68</v>
      </c>
      <c r="F45" s="38" t="s">
        <v>68</v>
      </c>
    </row>
    <row r="46" spans="1:6" x14ac:dyDescent="0.35">
      <c r="A46" s="10" t="s">
        <v>35</v>
      </c>
      <c r="B46" s="38">
        <v>5</v>
      </c>
      <c r="C46" s="38">
        <v>7</v>
      </c>
      <c r="D46" s="38" t="s">
        <v>68</v>
      </c>
      <c r="E46" s="38" t="s">
        <v>68</v>
      </c>
      <c r="F46" s="38" t="s">
        <v>68</v>
      </c>
    </row>
    <row r="47" spans="1:6" x14ac:dyDescent="0.35">
      <c r="A47" s="21" t="s">
        <v>20</v>
      </c>
      <c r="B47" s="40">
        <v>10</v>
      </c>
      <c r="C47" s="40" t="s">
        <v>113</v>
      </c>
      <c r="D47" s="38" t="s">
        <v>68</v>
      </c>
      <c r="E47" s="38" t="s">
        <v>68</v>
      </c>
      <c r="F47" s="38" t="s">
        <v>68</v>
      </c>
    </row>
    <row r="48" spans="1:6" x14ac:dyDescent="0.35">
      <c r="A48" s="21" t="s">
        <v>42</v>
      </c>
      <c r="B48" s="19">
        <f>SUBTOTAL(109,OtherBirdPermittedNumbers[Number of individuals permitted to be killed 2019])</f>
        <v>2091</v>
      </c>
      <c r="C48" s="40" t="s">
        <v>115</v>
      </c>
      <c r="D48" s="19">
        <f>SUBTOTAL(109,OtherBirdPermittedNumbers[Number of individuals permitted to be killed 2021])</f>
        <v>2051</v>
      </c>
      <c r="E48" s="19">
        <f>SUBTOTAL(109,OtherBirdPermittedNumbers[Number of individuals permitted to be killed 2022])</f>
        <v>0</v>
      </c>
      <c r="F48" s="20">
        <f>SUBTOTAL(109,OtherBirdPermittedNumbers[Number of individuals permitted to be killed 2023])</f>
        <v>0</v>
      </c>
    </row>
    <row r="49" spans="1:6" ht="18.5" x14ac:dyDescent="0.35">
      <c r="A49" s="15" t="s">
        <v>15</v>
      </c>
      <c r="B49" s="65" t="s">
        <v>111</v>
      </c>
      <c r="C49" s="65"/>
      <c r="D49" s="65"/>
      <c r="E49" s="65"/>
      <c r="F49" s="65"/>
    </row>
    <row r="52" spans="1:6" x14ac:dyDescent="0.35">
      <c r="A52" s="32" t="s">
        <v>56</v>
      </c>
    </row>
    <row r="53" spans="1:6" ht="101.5" x14ac:dyDescent="0.35">
      <c r="A53" s="30" t="s">
        <v>12</v>
      </c>
      <c r="B53" s="29" t="s">
        <v>50</v>
      </c>
      <c r="C53" s="29" t="s">
        <v>51</v>
      </c>
      <c r="D53" s="29" t="s">
        <v>52</v>
      </c>
      <c r="E53" s="29" t="s">
        <v>53</v>
      </c>
      <c r="F53" s="29" t="s">
        <v>54</v>
      </c>
    </row>
    <row r="54" spans="1:6" x14ac:dyDescent="0.35">
      <c r="A54" s="10" t="s">
        <v>61</v>
      </c>
      <c r="B54" s="8">
        <v>0</v>
      </c>
      <c r="C54" s="8">
        <v>0</v>
      </c>
      <c r="D54" s="41" t="s">
        <v>68</v>
      </c>
      <c r="E54" s="41" t="s">
        <v>68</v>
      </c>
      <c r="F54" s="41"/>
    </row>
    <row r="55" spans="1:6" x14ac:dyDescent="0.35">
      <c r="A55" s="10" t="s">
        <v>105</v>
      </c>
      <c r="B55" s="42" t="s">
        <v>68</v>
      </c>
      <c r="C55" s="42" t="s">
        <v>68</v>
      </c>
      <c r="D55" s="8"/>
      <c r="E55" s="42" t="s">
        <v>68</v>
      </c>
      <c r="F55" s="42"/>
    </row>
    <row r="56" spans="1:6" x14ac:dyDescent="0.35">
      <c r="A56" s="10" t="s">
        <v>13</v>
      </c>
      <c r="B56" s="41" t="s">
        <v>68</v>
      </c>
      <c r="C56" s="41" t="s">
        <v>68</v>
      </c>
      <c r="D56" s="41" t="s">
        <v>68</v>
      </c>
      <c r="E56" s="8">
        <v>41</v>
      </c>
      <c r="F56" s="42"/>
    </row>
    <row r="57" spans="1:6" x14ac:dyDescent="0.35">
      <c r="A57" s="10" t="s">
        <v>30</v>
      </c>
      <c r="B57" s="8">
        <v>1</v>
      </c>
      <c r="C57" s="57">
        <v>76</v>
      </c>
      <c r="D57" s="8">
        <v>61</v>
      </c>
      <c r="E57" s="8">
        <v>94</v>
      </c>
      <c r="F57" s="9"/>
    </row>
    <row r="58" spans="1:6" x14ac:dyDescent="0.35">
      <c r="A58" s="10" t="s">
        <v>58</v>
      </c>
      <c r="B58" s="8">
        <v>0</v>
      </c>
      <c r="C58" s="57">
        <v>0</v>
      </c>
      <c r="D58" s="41" t="s">
        <v>68</v>
      </c>
      <c r="E58" s="41" t="s">
        <v>68</v>
      </c>
      <c r="F58" s="9"/>
    </row>
    <row r="59" spans="1:6" x14ac:dyDescent="0.35">
      <c r="A59" s="10" t="s">
        <v>18</v>
      </c>
      <c r="B59" s="8">
        <v>2</v>
      </c>
      <c r="C59" s="57">
        <v>23</v>
      </c>
      <c r="D59" s="42" t="s">
        <v>68</v>
      </c>
      <c r="E59" s="8"/>
      <c r="F59" s="9"/>
    </row>
    <row r="60" spans="1:6" x14ac:dyDescent="0.35">
      <c r="A60" s="10" t="s">
        <v>106</v>
      </c>
      <c r="B60" s="8">
        <v>1987</v>
      </c>
      <c r="C60" s="57">
        <v>0</v>
      </c>
      <c r="D60" s="8">
        <v>1900</v>
      </c>
      <c r="E60" s="41" t="s">
        <v>68</v>
      </c>
      <c r="F60" s="9"/>
    </row>
    <row r="61" spans="1:6" x14ac:dyDescent="0.35">
      <c r="A61" s="10" t="s">
        <v>16</v>
      </c>
      <c r="B61" s="42" t="s">
        <v>68</v>
      </c>
      <c r="C61" s="58" t="s">
        <v>68</v>
      </c>
      <c r="D61" s="42" t="s">
        <v>68</v>
      </c>
      <c r="E61" s="8">
        <v>17</v>
      </c>
      <c r="F61" s="9"/>
    </row>
    <row r="62" spans="1:6" x14ac:dyDescent="0.35">
      <c r="A62" s="10" t="s">
        <v>31</v>
      </c>
      <c r="B62" s="41" t="s">
        <v>68</v>
      </c>
      <c r="C62" s="57">
        <v>5</v>
      </c>
      <c r="D62" s="8">
        <v>0</v>
      </c>
      <c r="E62" s="8">
        <v>2</v>
      </c>
      <c r="F62" s="9"/>
    </row>
    <row r="63" spans="1:6" x14ac:dyDescent="0.35">
      <c r="A63" s="10" t="s">
        <v>64</v>
      </c>
      <c r="B63" s="8">
        <v>0</v>
      </c>
      <c r="C63" s="57">
        <v>1</v>
      </c>
      <c r="D63" s="42" t="s">
        <v>68</v>
      </c>
      <c r="E63" s="42" t="s">
        <v>68</v>
      </c>
      <c r="F63" s="9"/>
    </row>
    <row r="64" spans="1:6" x14ac:dyDescent="0.35">
      <c r="A64" s="10" t="s">
        <v>32</v>
      </c>
      <c r="B64" s="41" t="s">
        <v>68</v>
      </c>
      <c r="C64" s="57">
        <v>216</v>
      </c>
      <c r="D64" s="41" t="s">
        <v>68</v>
      </c>
      <c r="E64" s="8">
        <v>20</v>
      </c>
      <c r="F64" s="9"/>
    </row>
    <row r="65" spans="1:6" x14ac:dyDescent="0.35">
      <c r="A65" s="10" t="s">
        <v>33</v>
      </c>
      <c r="B65" s="8">
        <v>0</v>
      </c>
      <c r="C65" s="57">
        <v>25</v>
      </c>
      <c r="D65" s="42" t="s">
        <v>68</v>
      </c>
      <c r="E65" s="8">
        <v>3</v>
      </c>
      <c r="F65" s="9"/>
    </row>
    <row r="66" spans="1:6" x14ac:dyDescent="0.35">
      <c r="A66" s="10" t="s">
        <v>107</v>
      </c>
      <c r="B66" s="8"/>
      <c r="C66" s="58" t="s">
        <v>68</v>
      </c>
      <c r="D66" s="41" t="s">
        <v>68</v>
      </c>
      <c r="E66" s="41" t="s">
        <v>68</v>
      </c>
      <c r="F66" s="9"/>
    </row>
    <row r="67" spans="1:6" x14ac:dyDescent="0.35">
      <c r="A67" s="10" t="s">
        <v>108</v>
      </c>
      <c r="B67" s="42" t="s">
        <v>68</v>
      </c>
      <c r="C67" s="58" t="s">
        <v>68</v>
      </c>
      <c r="D67" s="8"/>
      <c r="E67" s="42" t="s">
        <v>68</v>
      </c>
      <c r="F67" s="9"/>
    </row>
    <row r="68" spans="1:6" x14ac:dyDescent="0.35">
      <c r="A68" s="10" t="s">
        <v>34</v>
      </c>
      <c r="B68" s="8">
        <v>1</v>
      </c>
      <c r="C68" s="57">
        <v>454</v>
      </c>
      <c r="D68" s="41" t="s">
        <v>68</v>
      </c>
      <c r="E68" s="8">
        <v>0</v>
      </c>
      <c r="F68" s="9"/>
    </row>
    <row r="69" spans="1:6" x14ac:dyDescent="0.35">
      <c r="A69" s="10" t="s">
        <v>109</v>
      </c>
      <c r="B69" s="8"/>
      <c r="C69" s="58" t="s">
        <v>68</v>
      </c>
      <c r="D69" s="42" t="s">
        <v>68</v>
      </c>
      <c r="E69" s="42" t="s">
        <v>68</v>
      </c>
      <c r="F69" s="9"/>
    </row>
    <row r="70" spans="1:6" x14ac:dyDescent="0.35">
      <c r="A70" s="10" t="s">
        <v>110</v>
      </c>
      <c r="B70" s="8">
        <v>1</v>
      </c>
      <c r="C70" s="57">
        <v>0</v>
      </c>
      <c r="D70" s="41" t="s">
        <v>68</v>
      </c>
      <c r="E70" s="41" t="s">
        <v>68</v>
      </c>
      <c r="F70" s="9"/>
    </row>
    <row r="71" spans="1:6" x14ac:dyDescent="0.35">
      <c r="A71" s="10" t="s">
        <v>35</v>
      </c>
      <c r="B71" s="8">
        <v>0</v>
      </c>
      <c r="C71" s="57">
        <v>0</v>
      </c>
      <c r="D71" s="42" t="s">
        <v>68</v>
      </c>
      <c r="E71" s="42" t="s">
        <v>68</v>
      </c>
      <c r="F71" s="9"/>
    </row>
    <row r="72" spans="1:6" x14ac:dyDescent="0.35">
      <c r="A72" s="10" t="s">
        <v>20</v>
      </c>
      <c r="B72" s="8">
        <v>0</v>
      </c>
      <c r="C72" s="57">
        <v>759</v>
      </c>
      <c r="D72" s="41" t="s">
        <v>68</v>
      </c>
      <c r="E72" s="41" t="s">
        <v>68</v>
      </c>
      <c r="F72" s="9"/>
    </row>
    <row r="73" spans="1:6" ht="31" customHeight="1" x14ac:dyDescent="0.35">
      <c r="A73" s="21" t="s">
        <v>42</v>
      </c>
      <c r="B73" s="19">
        <f>SUBTOTAL(109,OtherBirdNumbersTaken[Number of individuals taken reported on licence return 2019])</f>
        <v>1992</v>
      </c>
      <c r="C73" s="19">
        <f>SUBTOTAL(109,OtherBirdNumbersTaken[Number of individuals taken reported on licence return 2020])</f>
        <v>1559</v>
      </c>
      <c r="D73" s="19">
        <f>SUBTOTAL(109,OtherBirdNumbersTaken[Number of individuals taken reported on licence return 2021])</f>
        <v>1961</v>
      </c>
      <c r="E73" s="19">
        <f>SUBTOTAL(109,OtherBirdNumbersTaken[Number of individuals taken reported on licence return 2022])</f>
        <v>177</v>
      </c>
      <c r="F73" s="20">
        <f>SUBTOTAL(103,OtherBirdNumbersTaken[Number of individuals taken reported on licence return 2023])</f>
        <v>0</v>
      </c>
    </row>
    <row r="74" spans="1:6" ht="27.5" customHeight="1" x14ac:dyDescent="0.35">
      <c r="A74" s="62" t="s">
        <v>55</v>
      </c>
      <c r="B74" s="62"/>
      <c r="C74" s="62"/>
      <c r="D74" s="62"/>
      <c r="E74" s="62"/>
      <c r="F74" s="62"/>
    </row>
  </sheetData>
  <mergeCells count="2">
    <mergeCell ref="B49:F49"/>
    <mergeCell ref="A74:F74"/>
  </mergeCells>
  <pageMargins left="0.7" right="0.7" top="0.75" bottom="0.75" header="0.3" footer="0.3"/>
  <pageSetup paperSize="9" orientation="portrait"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heetViews>
  <sheetFormatPr defaultRowHeight="14.5" x14ac:dyDescent="0.35"/>
  <cols>
    <col min="1" max="1" width="22.08984375" customWidth="1"/>
    <col min="2" max="6" width="10.26953125" customWidth="1"/>
  </cols>
  <sheetData>
    <row r="1" spans="1:6" x14ac:dyDescent="0.35">
      <c r="A1" s="7" t="s">
        <v>97</v>
      </c>
    </row>
    <row r="3" spans="1:6" x14ac:dyDescent="0.35">
      <c r="A3" s="32" t="s">
        <v>48</v>
      </c>
    </row>
    <row r="4" spans="1:6" ht="58" x14ac:dyDescent="0.35">
      <c r="A4" s="30" t="s">
        <v>12</v>
      </c>
      <c r="B4" s="48" t="s">
        <v>37</v>
      </c>
      <c r="C4" s="48" t="s">
        <v>38</v>
      </c>
      <c r="D4" s="48" t="s">
        <v>39</v>
      </c>
      <c r="E4" s="48" t="s">
        <v>40</v>
      </c>
      <c r="F4" s="48" t="s">
        <v>41</v>
      </c>
    </row>
    <row r="5" spans="1:6" x14ac:dyDescent="0.35">
      <c r="A5" s="10" t="s">
        <v>91</v>
      </c>
      <c r="B5" s="8">
        <v>16</v>
      </c>
      <c r="C5" s="8">
        <v>23</v>
      </c>
      <c r="D5" s="8">
        <v>21</v>
      </c>
      <c r="E5" s="8">
        <v>25</v>
      </c>
      <c r="F5" s="9">
        <v>5</v>
      </c>
    </row>
    <row r="6" spans="1:6" x14ac:dyDescent="0.35">
      <c r="A6" s="10" t="s">
        <v>92</v>
      </c>
      <c r="B6" s="8">
        <v>12</v>
      </c>
      <c r="C6" s="8">
        <v>13</v>
      </c>
      <c r="D6" s="8">
        <v>11</v>
      </c>
      <c r="E6" s="8">
        <v>11</v>
      </c>
      <c r="F6" s="9">
        <v>4</v>
      </c>
    </row>
    <row r="7" spans="1:6" x14ac:dyDescent="0.35">
      <c r="A7" s="10" t="s">
        <v>93</v>
      </c>
      <c r="B7" s="8">
        <v>21</v>
      </c>
      <c r="C7" s="8">
        <v>34</v>
      </c>
      <c r="D7" s="8">
        <v>26</v>
      </c>
      <c r="E7" s="8">
        <v>32</v>
      </c>
      <c r="F7" s="9">
        <v>7</v>
      </c>
    </row>
    <row r="8" spans="1:6" x14ac:dyDescent="0.35">
      <c r="A8" s="10" t="s">
        <v>94</v>
      </c>
      <c r="B8" s="8">
        <v>0</v>
      </c>
      <c r="C8" s="8">
        <v>2</v>
      </c>
      <c r="D8" s="8">
        <v>1</v>
      </c>
      <c r="E8" s="8">
        <v>2</v>
      </c>
      <c r="F8" s="9">
        <v>1</v>
      </c>
    </row>
    <row r="9" spans="1:6" x14ac:dyDescent="0.35">
      <c r="A9" s="49" t="s">
        <v>143</v>
      </c>
      <c r="B9" s="40" t="s">
        <v>156</v>
      </c>
      <c r="C9" s="40">
        <f>SUBTOTAL(109,FishEatingBirdLicencesIssued[Number of licences issued 2020])</f>
        <v>72</v>
      </c>
      <c r="D9" s="40" t="s">
        <v>157</v>
      </c>
      <c r="E9" s="40" t="s">
        <v>149</v>
      </c>
      <c r="F9" s="43" t="s">
        <v>152</v>
      </c>
    </row>
    <row r="12" spans="1:6" x14ac:dyDescent="0.35">
      <c r="A12" s="32" t="s">
        <v>49</v>
      </c>
    </row>
    <row r="13" spans="1:6" ht="72.5" x14ac:dyDescent="0.35">
      <c r="A13" s="30" t="s">
        <v>12</v>
      </c>
      <c r="B13" s="29" t="s">
        <v>43</v>
      </c>
      <c r="C13" s="29" t="s">
        <v>44</v>
      </c>
      <c r="D13" s="29" t="s">
        <v>45</v>
      </c>
      <c r="E13" s="29" t="s">
        <v>46</v>
      </c>
      <c r="F13" s="29" t="s">
        <v>47</v>
      </c>
    </row>
    <row r="14" spans="1:6" x14ac:dyDescent="0.35">
      <c r="A14" s="10" t="s">
        <v>91</v>
      </c>
      <c r="B14" s="8">
        <v>174</v>
      </c>
      <c r="C14" s="8">
        <v>323</v>
      </c>
      <c r="D14" s="8">
        <v>189</v>
      </c>
      <c r="E14" s="8">
        <v>375</v>
      </c>
      <c r="F14" s="9">
        <v>41</v>
      </c>
    </row>
    <row r="15" spans="1:6" x14ac:dyDescent="0.35">
      <c r="A15" s="10" t="s">
        <v>92</v>
      </c>
      <c r="B15" s="8">
        <v>34</v>
      </c>
      <c r="C15" s="8">
        <v>48</v>
      </c>
      <c r="D15" s="8">
        <v>20</v>
      </c>
      <c r="E15" s="8">
        <v>31</v>
      </c>
      <c r="F15" s="9">
        <v>11</v>
      </c>
    </row>
    <row r="16" spans="1:6" x14ac:dyDescent="0.35">
      <c r="A16" s="10" t="s">
        <v>93</v>
      </c>
      <c r="B16" s="8">
        <v>62</v>
      </c>
      <c r="C16" s="8">
        <v>135</v>
      </c>
      <c r="D16" s="8">
        <v>77</v>
      </c>
      <c r="E16" s="8">
        <v>204</v>
      </c>
      <c r="F16" s="9">
        <v>24</v>
      </c>
    </row>
    <row r="17" spans="1:6" x14ac:dyDescent="0.35">
      <c r="A17" s="10" t="s">
        <v>94</v>
      </c>
      <c r="B17" s="38" t="s">
        <v>68</v>
      </c>
      <c r="C17" s="8">
        <v>4</v>
      </c>
      <c r="D17" s="8">
        <v>4</v>
      </c>
      <c r="E17" s="8">
        <v>5</v>
      </c>
      <c r="F17" s="9">
        <v>2</v>
      </c>
    </row>
    <row r="18" spans="1:6" x14ac:dyDescent="0.35">
      <c r="A18" s="21" t="s">
        <v>42</v>
      </c>
      <c r="B18" s="19">
        <f>SUBTOTAL(109,FishEatingBirdPermittedNumbers[Number of individuals permitted to be killed 2019])</f>
        <v>270</v>
      </c>
      <c r="C18" s="19">
        <f>SUBTOTAL(109,FishEatingBirdPermittedNumbers[Number of individuals permitted to be killed 2020])</f>
        <v>510</v>
      </c>
      <c r="D18" s="19">
        <f>SUBTOTAL(109,FishEatingBirdPermittedNumbers[Number of individuals permitted to be killed 2021])</f>
        <v>290</v>
      </c>
      <c r="E18" s="19">
        <f>SUBTOTAL(109,FishEatingBirdPermittedNumbers[Number of individuals permitted to be killed 2022])</f>
        <v>615</v>
      </c>
      <c r="F18" s="20">
        <f>SUBTOTAL(109,FishEatingBirdPermittedNumbers[Number of individuals permitted to be killed 2023])</f>
        <v>78</v>
      </c>
    </row>
    <row r="21" spans="1:6" x14ac:dyDescent="0.35">
      <c r="A21" s="32" t="s">
        <v>56</v>
      </c>
    </row>
    <row r="22" spans="1:6" ht="101.5" x14ac:dyDescent="0.35">
      <c r="A22" s="30" t="s">
        <v>12</v>
      </c>
      <c r="B22" s="29" t="s">
        <v>50</v>
      </c>
      <c r="C22" s="29" t="s">
        <v>51</v>
      </c>
      <c r="D22" s="29" t="s">
        <v>52</v>
      </c>
      <c r="E22" s="29" t="s">
        <v>53</v>
      </c>
      <c r="F22" s="29" t="s">
        <v>54</v>
      </c>
    </row>
    <row r="23" spans="1:6" x14ac:dyDescent="0.35">
      <c r="A23" s="10" t="s">
        <v>91</v>
      </c>
      <c r="B23" s="8">
        <v>147</v>
      </c>
      <c r="C23" s="8">
        <v>224</v>
      </c>
      <c r="D23" s="8">
        <v>171</v>
      </c>
      <c r="E23" s="8">
        <v>329</v>
      </c>
      <c r="F23" s="9">
        <v>23</v>
      </c>
    </row>
    <row r="24" spans="1:6" x14ac:dyDescent="0.35">
      <c r="A24" s="10" t="s">
        <v>92</v>
      </c>
      <c r="B24" s="8">
        <v>24</v>
      </c>
      <c r="C24" s="8">
        <v>29</v>
      </c>
      <c r="D24" s="8">
        <v>16</v>
      </c>
      <c r="E24" s="8">
        <v>24</v>
      </c>
      <c r="F24" s="9">
        <v>7</v>
      </c>
    </row>
    <row r="25" spans="1:6" x14ac:dyDescent="0.35">
      <c r="A25" s="10" t="s">
        <v>93</v>
      </c>
      <c r="B25" s="8">
        <v>35</v>
      </c>
      <c r="C25" s="8">
        <v>95</v>
      </c>
      <c r="D25" s="8">
        <v>62</v>
      </c>
      <c r="E25" s="8">
        <v>184</v>
      </c>
      <c r="F25" s="9">
        <v>6</v>
      </c>
    </row>
    <row r="26" spans="1:6" x14ac:dyDescent="0.35">
      <c r="A26" s="10" t="s">
        <v>94</v>
      </c>
      <c r="B26" s="38" t="s">
        <v>68</v>
      </c>
      <c r="C26" s="8">
        <v>3</v>
      </c>
      <c r="D26" s="8">
        <v>2</v>
      </c>
      <c r="E26" s="8">
        <v>2</v>
      </c>
      <c r="F26" s="9">
        <v>2</v>
      </c>
    </row>
    <row r="27" spans="1:6" x14ac:dyDescent="0.35">
      <c r="A27" s="21" t="s">
        <v>42</v>
      </c>
      <c r="B27" s="19">
        <f>SUBTOTAL(109,FishEatingBirdNumbersTaken[Number of individuals taken reported on licence return 2019])</f>
        <v>206</v>
      </c>
      <c r="C27" s="19">
        <f>SUBTOTAL(109,FishEatingBirdNumbersTaken[Number of individuals taken reported on licence return 2020])</f>
        <v>351</v>
      </c>
      <c r="D27" s="19">
        <f>SUBTOTAL(109,FishEatingBirdNumbersTaken[Number of individuals taken reported on licence return 2021])</f>
        <v>251</v>
      </c>
      <c r="E27" s="19">
        <f>SUBTOTAL(109,FishEatingBirdNumbersTaken[Number of individuals taken reported on licence return 2022])</f>
        <v>539</v>
      </c>
      <c r="F27" s="20">
        <f>SUBTOTAL(109,FishEatingBirdNumbersTaken[Number of individuals taken reported on licence return 2023])</f>
        <v>38</v>
      </c>
    </row>
  </sheetData>
  <pageMargins left="0.7" right="0.7" top="0.75" bottom="0.75" header="0.3" footer="0.3"/>
  <pageSetup paperSize="9" orientation="portrait"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workbookViewId="0"/>
  </sheetViews>
  <sheetFormatPr defaultRowHeight="14.5" x14ac:dyDescent="0.35"/>
  <cols>
    <col min="1" max="1" width="16.6328125" customWidth="1"/>
    <col min="2" max="2" width="11.1796875" customWidth="1"/>
    <col min="3" max="6" width="10.26953125" customWidth="1"/>
  </cols>
  <sheetData>
    <row r="1" spans="1:16" x14ac:dyDescent="0.35">
      <c r="A1" s="7" t="s">
        <v>82</v>
      </c>
    </row>
    <row r="2" spans="1:16" x14ac:dyDescent="0.35">
      <c r="A2" s="13"/>
      <c r="C2" s="13"/>
      <c r="D2" s="13"/>
      <c r="E2" s="13"/>
      <c r="F2" s="13"/>
      <c r="G2" s="13"/>
      <c r="H2" s="13"/>
      <c r="I2" s="13"/>
      <c r="J2" s="13"/>
      <c r="K2" s="13"/>
      <c r="L2" s="13"/>
      <c r="M2" s="13"/>
      <c r="N2" s="13"/>
      <c r="O2" s="13"/>
      <c r="P2" s="13"/>
    </row>
    <row r="3" spans="1:16" x14ac:dyDescent="0.35">
      <c r="A3" s="32" t="s">
        <v>48</v>
      </c>
    </row>
    <row r="4" spans="1:16" ht="58" x14ac:dyDescent="0.35">
      <c r="A4" s="28" t="s">
        <v>12</v>
      </c>
      <c r="B4" s="48" t="s">
        <v>37</v>
      </c>
      <c r="C4" s="48" t="s">
        <v>38</v>
      </c>
      <c r="D4" s="48" t="s">
        <v>39</v>
      </c>
      <c r="E4" s="48" t="s">
        <v>40</v>
      </c>
      <c r="F4" s="48" t="s">
        <v>41</v>
      </c>
    </row>
    <row r="5" spans="1:16" x14ac:dyDescent="0.35">
      <c r="A5" s="10" t="s">
        <v>83</v>
      </c>
      <c r="B5" s="8">
        <v>21</v>
      </c>
      <c r="C5" s="8">
        <v>22</v>
      </c>
      <c r="D5" s="8">
        <v>16</v>
      </c>
      <c r="E5" s="8">
        <v>5</v>
      </c>
      <c r="F5" s="9">
        <v>2</v>
      </c>
    </row>
    <row r="6" spans="1:16" x14ac:dyDescent="0.35">
      <c r="A6" s="10" t="s">
        <v>13</v>
      </c>
      <c r="B6" s="8">
        <v>0</v>
      </c>
      <c r="C6" s="8">
        <v>2</v>
      </c>
      <c r="D6" s="8">
        <v>2</v>
      </c>
      <c r="E6" s="8">
        <v>0</v>
      </c>
      <c r="F6" s="9">
        <v>0</v>
      </c>
    </row>
    <row r="7" spans="1:16" x14ac:dyDescent="0.35">
      <c r="A7" s="10" t="s">
        <v>16</v>
      </c>
      <c r="B7" s="8">
        <v>13</v>
      </c>
      <c r="C7" s="8">
        <v>77</v>
      </c>
      <c r="D7" s="8">
        <v>1</v>
      </c>
      <c r="E7" s="8">
        <v>2</v>
      </c>
      <c r="F7" s="9">
        <v>1</v>
      </c>
    </row>
    <row r="8" spans="1:16" x14ac:dyDescent="0.35">
      <c r="A8" s="10" t="s">
        <v>84</v>
      </c>
      <c r="B8" s="8">
        <v>0</v>
      </c>
      <c r="C8" s="8">
        <v>31</v>
      </c>
      <c r="D8" s="8">
        <v>28</v>
      </c>
      <c r="E8" s="8">
        <v>23</v>
      </c>
      <c r="F8" s="9">
        <v>18</v>
      </c>
    </row>
    <row r="9" spans="1:16" ht="29" x14ac:dyDescent="0.35">
      <c r="A9" s="49" t="s">
        <v>143</v>
      </c>
      <c r="B9" s="40">
        <f>SUBTOTAL(109,GeeseLicencesIssued[Number of licences issued 2019])</f>
        <v>34</v>
      </c>
      <c r="C9" s="40" t="s">
        <v>154</v>
      </c>
      <c r="D9" s="40" t="s">
        <v>155</v>
      </c>
      <c r="E9" s="40">
        <f>SUBTOTAL(109,GeeseLicencesIssued[Number of licences issued 2022])</f>
        <v>30</v>
      </c>
      <c r="F9" s="43">
        <f>SUBTOTAL(109,GeeseLicencesIssued[Number of licences issued 2023])</f>
        <v>21</v>
      </c>
    </row>
    <row r="10" spans="1:16" ht="46" customHeight="1" x14ac:dyDescent="0.35">
      <c r="A10" s="53" t="s">
        <v>85</v>
      </c>
      <c r="B10" s="66" t="s">
        <v>86</v>
      </c>
      <c r="C10" s="66"/>
      <c r="D10" s="66"/>
      <c r="E10" s="66"/>
      <c r="F10" s="66"/>
    </row>
    <row r="11" spans="1:16" ht="44.5" customHeight="1" x14ac:dyDescent="0.35">
      <c r="A11" s="54" t="s">
        <v>88</v>
      </c>
      <c r="B11" s="60" t="s">
        <v>87</v>
      </c>
      <c r="C11" s="60"/>
      <c r="D11" s="60"/>
      <c r="E11" s="60"/>
      <c r="F11" s="60"/>
      <c r="G11" s="60"/>
    </row>
    <row r="12" spans="1:16" x14ac:dyDescent="0.35">
      <c r="A12" s="54"/>
      <c r="B12" s="31"/>
      <c r="C12" s="31"/>
      <c r="D12" s="31"/>
      <c r="E12" s="31"/>
      <c r="F12" s="31"/>
      <c r="G12" s="31"/>
    </row>
    <row r="14" spans="1:16" x14ac:dyDescent="0.35">
      <c r="A14" s="32" t="s">
        <v>49</v>
      </c>
    </row>
    <row r="15" spans="1:16" ht="72.5" x14ac:dyDescent="0.35">
      <c r="A15" s="17" t="s">
        <v>12</v>
      </c>
      <c r="B15" s="29" t="s">
        <v>43</v>
      </c>
      <c r="C15" s="29" t="s">
        <v>44</v>
      </c>
      <c r="D15" s="29" t="s">
        <v>45</v>
      </c>
      <c r="E15" s="29" t="s">
        <v>46</v>
      </c>
      <c r="F15" s="29" t="s">
        <v>47</v>
      </c>
    </row>
    <row r="16" spans="1:16" x14ac:dyDescent="0.35">
      <c r="A16" s="10" t="s">
        <v>12</v>
      </c>
      <c r="B16" s="38">
        <v>2019</v>
      </c>
      <c r="C16" s="38">
        <v>2020</v>
      </c>
      <c r="D16" s="38">
        <v>2021</v>
      </c>
      <c r="E16" s="38">
        <v>2022</v>
      </c>
      <c r="F16" s="39">
        <v>2023</v>
      </c>
    </row>
    <row r="17" spans="1:6" x14ac:dyDescent="0.35">
      <c r="A17" s="10" t="s">
        <v>83</v>
      </c>
      <c r="B17" s="38">
        <v>1113</v>
      </c>
      <c r="C17" s="38">
        <v>1515</v>
      </c>
      <c r="D17" s="38">
        <v>1878</v>
      </c>
      <c r="E17" s="38">
        <v>243</v>
      </c>
      <c r="F17" s="39">
        <v>60</v>
      </c>
    </row>
    <row r="18" spans="1:6" x14ac:dyDescent="0.35">
      <c r="A18" s="10" t="s">
        <v>13</v>
      </c>
      <c r="B18" s="38" t="s">
        <v>68</v>
      </c>
      <c r="C18" s="38">
        <v>100</v>
      </c>
      <c r="D18" s="38">
        <v>100</v>
      </c>
      <c r="E18" s="38" t="s">
        <v>68</v>
      </c>
      <c r="F18" s="39" t="s">
        <v>68</v>
      </c>
    </row>
    <row r="19" spans="1:6" x14ac:dyDescent="0.35">
      <c r="A19" s="10" t="s">
        <v>16</v>
      </c>
      <c r="B19" s="38">
        <v>2170</v>
      </c>
      <c r="C19" s="38">
        <v>7203</v>
      </c>
      <c r="D19" s="38">
        <v>20</v>
      </c>
      <c r="E19" s="38">
        <v>35</v>
      </c>
      <c r="F19" s="39">
        <v>20</v>
      </c>
    </row>
    <row r="20" spans="1:6" x14ac:dyDescent="0.35">
      <c r="A20" s="10" t="s">
        <v>84</v>
      </c>
      <c r="B20" s="38" t="s">
        <v>68</v>
      </c>
      <c r="C20" s="38">
        <v>405</v>
      </c>
      <c r="D20" s="38">
        <v>377</v>
      </c>
      <c r="E20" s="38">
        <v>325</v>
      </c>
      <c r="F20" s="39">
        <v>755</v>
      </c>
    </row>
    <row r="21" spans="1:6" x14ac:dyDescent="0.35">
      <c r="A21" s="21" t="s">
        <v>42</v>
      </c>
      <c r="B21" s="40">
        <f>SUBTOTAL(109,GeesePermittedNumbers[Number of individuals permitted to be killed 2019])</f>
        <v>5302</v>
      </c>
      <c r="C21" s="40">
        <f>SUBTOTAL(109,GeesePermittedNumbers[Number of individuals permitted to be killed 2020])</f>
        <v>11243</v>
      </c>
      <c r="D21" s="40">
        <f>SUBTOTAL(109,GeesePermittedNumbers[Number of individuals permitted to be killed 2021])</f>
        <v>4396</v>
      </c>
      <c r="E21" s="40">
        <f>SUBTOTAL(109,GeesePermittedNumbers[Number of individuals permitted to be killed 2022])</f>
        <v>2625</v>
      </c>
      <c r="F21" s="43">
        <f>SUBTOTAL(109,GeesePermittedNumbers[Number of individuals permitted to be killed 2023])</f>
        <v>2858</v>
      </c>
    </row>
    <row r="24" spans="1:6" x14ac:dyDescent="0.35">
      <c r="A24" s="32" t="s">
        <v>56</v>
      </c>
    </row>
    <row r="25" spans="1:6" ht="101.5" x14ac:dyDescent="0.35">
      <c r="A25" s="17" t="s">
        <v>12</v>
      </c>
      <c r="B25" s="29" t="s">
        <v>50</v>
      </c>
      <c r="C25" s="29" t="s">
        <v>51</v>
      </c>
      <c r="D25" s="29" t="s">
        <v>52</v>
      </c>
      <c r="E25" s="29" t="s">
        <v>53</v>
      </c>
      <c r="F25" s="29" t="s">
        <v>54</v>
      </c>
    </row>
    <row r="26" spans="1:6" x14ac:dyDescent="0.35">
      <c r="A26" s="10" t="s">
        <v>83</v>
      </c>
      <c r="B26" s="38">
        <v>969</v>
      </c>
      <c r="C26" s="38">
        <v>1074</v>
      </c>
      <c r="D26" s="38">
        <v>618</v>
      </c>
      <c r="E26" s="38">
        <v>58</v>
      </c>
      <c r="F26" s="39">
        <v>57</v>
      </c>
    </row>
    <row r="27" spans="1:6" x14ac:dyDescent="0.35">
      <c r="A27" s="10" t="s">
        <v>13</v>
      </c>
      <c r="B27" s="38" t="s">
        <v>68</v>
      </c>
      <c r="C27" s="38">
        <v>0</v>
      </c>
      <c r="D27" s="38">
        <v>0</v>
      </c>
      <c r="E27" s="38" t="s">
        <v>68</v>
      </c>
      <c r="F27" s="39" t="s">
        <v>68</v>
      </c>
    </row>
    <row r="28" spans="1:6" x14ac:dyDescent="0.35">
      <c r="A28" s="10" t="s">
        <v>16</v>
      </c>
      <c r="B28" s="38">
        <v>412</v>
      </c>
      <c r="C28" s="38">
        <v>828</v>
      </c>
      <c r="D28" s="38">
        <v>3</v>
      </c>
      <c r="E28" s="38">
        <v>0</v>
      </c>
      <c r="F28" s="39">
        <v>0</v>
      </c>
    </row>
    <row r="29" spans="1:6" x14ac:dyDescent="0.35">
      <c r="A29" s="10" t="s">
        <v>84</v>
      </c>
      <c r="B29" s="38" t="s">
        <v>68</v>
      </c>
      <c r="C29" s="38">
        <v>138</v>
      </c>
      <c r="D29" s="38">
        <v>178</v>
      </c>
      <c r="E29" s="38">
        <v>60</v>
      </c>
      <c r="F29" s="39">
        <v>304</v>
      </c>
    </row>
    <row r="30" spans="1:6" x14ac:dyDescent="0.35">
      <c r="A30" s="21" t="s">
        <v>42</v>
      </c>
      <c r="B30" s="40">
        <f>SUBTOTAL(109,GeeseNumbersTaken[Number of individuals taken reported on licence return 2019])</f>
        <v>1381</v>
      </c>
      <c r="C30" s="40">
        <f>SUBTOTAL(109,GeeseNumbersTaken[Number of individuals taken reported on licence return 2020])</f>
        <v>2040</v>
      </c>
      <c r="D30" s="40">
        <f>SUBTOTAL(109,GeeseNumbersTaken[Number of individuals taken reported on licence return 2021])</f>
        <v>799</v>
      </c>
      <c r="E30" s="40">
        <f>SUBTOTAL(109,GeeseNumbersTaken[Number of individuals taken reported on licence return 2022])</f>
        <v>118</v>
      </c>
      <c r="F30" s="43">
        <f>SUBTOTAL(109,GeeseNumbersTaken[Number of individuals taken reported on licence return 2023])</f>
        <v>361</v>
      </c>
    </row>
  </sheetData>
  <mergeCells count="2">
    <mergeCell ref="B10:F10"/>
    <mergeCell ref="B11:G11"/>
  </mergeCells>
  <hyperlinks>
    <hyperlink ref="A10" r:id="rId1"/>
    <hyperlink ref="A11" r:id="rId2"/>
  </hyperlinks>
  <pageMargins left="0.7" right="0.7" top="0.75" bottom="0.75" header="0.3" footer="0.3"/>
  <pageSetup paperSize="9" orientation="portrait" r:id="rId3"/>
  <tableParts count="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Normal="100" workbookViewId="0"/>
  </sheetViews>
  <sheetFormatPr defaultRowHeight="14.5" x14ac:dyDescent="0.35"/>
  <cols>
    <col min="1" max="1" width="15.54296875" style="2" customWidth="1"/>
    <col min="2" max="2" width="10.26953125" customWidth="1"/>
    <col min="3" max="6" width="10.54296875" customWidth="1"/>
    <col min="9" max="9" width="15.54296875" customWidth="1"/>
    <col min="10" max="10" width="10.26953125" customWidth="1"/>
    <col min="11" max="14" width="10.54296875" customWidth="1"/>
  </cols>
  <sheetData>
    <row r="1" spans="1:14" x14ac:dyDescent="0.35">
      <c r="A1" s="52" t="s">
        <v>71</v>
      </c>
    </row>
    <row r="3" spans="1:14" x14ac:dyDescent="0.35">
      <c r="A3" s="47" t="s">
        <v>72</v>
      </c>
      <c r="I3" s="47" t="s">
        <v>75</v>
      </c>
    </row>
    <row r="4" spans="1:14" ht="58" x14ac:dyDescent="0.35">
      <c r="A4" s="50" t="s">
        <v>12</v>
      </c>
      <c r="B4" s="48" t="s">
        <v>37</v>
      </c>
      <c r="C4" s="48" t="s">
        <v>38</v>
      </c>
      <c r="D4" s="48" t="s">
        <v>39</v>
      </c>
      <c r="E4" s="48" t="s">
        <v>40</v>
      </c>
      <c r="F4" s="48" t="s">
        <v>41</v>
      </c>
      <c r="I4" s="50" t="s">
        <v>12</v>
      </c>
      <c r="J4" s="48" t="s">
        <v>37</v>
      </c>
      <c r="K4" s="48" t="s">
        <v>38</v>
      </c>
      <c r="L4" s="48" t="s">
        <v>39</v>
      </c>
      <c r="M4" s="48" t="s">
        <v>40</v>
      </c>
      <c r="N4" s="48" t="s">
        <v>41</v>
      </c>
    </row>
    <row r="5" spans="1:14" ht="43.5" x14ac:dyDescent="0.35">
      <c r="A5" s="46" t="s">
        <v>73</v>
      </c>
      <c r="B5" s="8">
        <v>0</v>
      </c>
      <c r="C5" s="8">
        <v>3</v>
      </c>
      <c r="D5" s="8">
        <v>1</v>
      </c>
      <c r="E5" s="8">
        <v>1</v>
      </c>
      <c r="F5" s="9">
        <v>0</v>
      </c>
      <c r="I5" s="46" t="s">
        <v>73</v>
      </c>
      <c r="J5" s="8">
        <v>0</v>
      </c>
      <c r="K5" s="8">
        <v>2</v>
      </c>
      <c r="L5" s="8">
        <v>0</v>
      </c>
      <c r="M5" s="8">
        <v>0</v>
      </c>
      <c r="N5" s="9">
        <v>0</v>
      </c>
    </row>
    <row r="6" spans="1:14" ht="29" x14ac:dyDescent="0.35">
      <c r="A6" s="46" t="s">
        <v>25</v>
      </c>
      <c r="B6" s="8">
        <v>2</v>
      </c>
      <c r="C6" s="8">
        <v>9</v>
      </c>
      <c r="D6" s="8">
        <v>1</v>
      </c>
      <c r="E6" s="8">
        <v>4</v>
      </c>
      <c r="F6" s="9">
        <v>0</v>
      </c>
      <c r="I6" s="46" t="s">
        <v>25</v>
      </c>
      <c r="J6" s="8">
        <v>2</v>
      </c>
      <c r="K6" s="8">
        <v>8</v>
      </c>
      <c r="L6" s="8">
        <v>3</v>
      </c>
      <c r="M6" s="8">
        <v>11</v>
      </c>
      <c r="N6" s="9">
        <v>0</v>
      </c>
    </row>
    <row r="7" spans="1:14" ht="29" x14ac:dyDescent="0.35">
      <c r="A7" s="46" t="s">
        <v>27</v>
      </c>
      <c r="B7" s="8">
        <v>0</v>
      </c>
      <c r="C7" s="8">
        <v>23</v>
      </c>
      <c r="D7" s="8">
        <v>12</v>
      </c>
      <c r="E7" s="8">
        <v>15</v>
      </c>
      <c r="F7" s="9">
        <v>1</v>
      </c>
      <c r="I7" s="46" t="s">
        <v>27</v>
      </c>
      <c r="J7" s="8">
        <v>0</v>
      </c>
      <c r="K7" s="8">
        <v>36</v>
      </c>
      <c r="L7" s="8">
        <v>3</v>
      </c>
      <c r="M7" s="8">
        <v>13</v>
      </c>
      <c r="N7" s="9">
        <v>0</v>
      </c>
    </row>
    <row r="8" spans="1:14" ht="58" x14ac:dyDescent="0.35">
      <c r="A8" s="46" t="s">
        <v>29</v>
      </c>
      <c r="B8" s="8">
        <v>0</v>
      </c>
      <c r="C8" s="8">
        <v>14</v>
      </c>
      <c r="D8" s="8">
        <v>7</v>
      </c>
      <c r="E8" s="8">
        <v>8</v>
      </c>
      <c r="F8" s="9">
        <v>1</v>
      </c>
      <c r="I8" s="46" t="s">
        <v>29</v>
      </c>
      <c r="J8" s="8">
        <v>0</v>
      </c>
      <c r="K8" s="8">
        <v>13</v>
      </c>
      <c r="L8" s="8">
        <v>1</v>
      </c>
      <c r="M8" s="8">
        <v>6</v>
      </c>
      <c r="N8" s="9">
        <v>0</v>
      </c>
    </row>
    <row r="9" spans="1:14" ht="29" x14ac:dyDescent="0.35">
      <c r="A9" s="46" t="s">
        <v>26</v>
      </c>
      <c r="B9" s="8">
        <v>0</v>
      </c>
      <c r="C9" s="8">
        <v>23</v>
      </c>
      <c r="D9" s="8">
        <v>14</v>
      </c>
      <c r="E9" s="8">
        <v>16</v>
      </c>
      <c r="F9" s="9">
        <v>9</v>
      </c>
      <c r="I9" s="46" t="s">
        <v>26</v>
      </c>
      <c r="J9" s="8">
        <v>0</v>
      </c>
      <c r="K9" s="8">
        <v>5</v>
      </c>
      <c r="L9" s="8">
        <v>1</v>
      </c>
      <c r="M9" s="8">
        <v>2</v>
      </c>
      <c r="N9" s="9">
        <v>0</v>
      </c>
    </row>
    <row r="10" spans="1:14" ht="29" x14ac:dyDescent="0.35">
      <c r="A10" s="49" t="s">
        <v>143</v>
      </c>
      <c r="B10" s="40">
        <f>SUBTOTAL(109,GullAdultLicencesIssed[Number of licences issued 2019])</f>
        <v>2</v>
      </c>
      <c r="C10" s="40" t="s">
        <v>149</v>
      </c>
      <c r="D10" s="40" t="s">
        <v>150</v>
      </c>
      <c r="E10" s="40" t="s">
        <v>151</v>
      </c>
      <c r="F10" s="43" t="s">
        <v>152</v>
      </c>
      <c r="I10" s="49" t="s">
        <v>143</v>
      </c>
      <c r="J10" s="40">
        <f>SUBTOTAL(109,GullChickLicencesIssued[Number of licences issued 2019])</f>
        <v>2</v>
      </c>
      <c r="K10" s="40" t="s">
        <v>153</v>
      </c>
      <c r="L10" s="40">
        <f>SUBTOTAL(109,GullChickLicencesIssued[Number of licences issued 2021])</f>
        <v>8</v>
      </c>
      <c r="M10" s="40" t="s">
        <v>151</v>
      </c>
      <c r="N10" s="43">
        <f>SUBTOTAL(109,GullChickLicencesIssued[Number of licences issued 2023])</f>
        <v>0</v>
      </c>
    </row>
    <row r="11" spans="1:14" ht="44" customHeight="1" x14ac:dyDescent="0.35">
      <c r="A11" s="51" t="s">
        <v>74</v>
      </c>
      <c r="B11" s="60" t="s">
        <v>76</v>
      </c>
      <c r="C11" s="60"/>
      <c r="D11" s="60"/>
      <c r="E11" s="60"/>
      <c r="F11" s="60"/>
      <c r="G11" s="60"/>
      <c r="H11" s="60"/>
      <c r="I11" s="60"/>
      <c r="J11" s="60"/>
      <c r="K11" s="60"/>
      <c r="L11" s="60"/>
      <c r="M11" s="60"/>
      <c r="N11" s="60"/>
    </row>
    <row r="12" spans="1:14" x14ac:dyDescent="0.35">
      <c r="B12" s="67" t="s">
        <v>77</v>
      </c>
      <c r="C12" s="67"/>
      <c r="D12" s="67"/>
      <c r="E12" s="67"/>
      <c r="F12" s="67"/>
      <c r="G12" s="67"/>
      <c r="H12" s="67"/>
      <c r="I12" s="67"/>
      <c r="J12" s="67"/>
      <c r="K12" s="67"/>
      <c r="L12" s="67"/>
      <c r="M12" s="67"/>
      <c r="N12" s="67"/>
    </row>
    <row r="13" spans="1:14" x14ac:dyDescent="0.35">
      <c r="B13" s="59"/>
      <c r="C13" s="59"/>
      <c r="D13" s="59"/>
      <c r="E13" s="59"/>
      <c r="F13" s="59"/>
      <c r="G13" s="59"/>
      <c r="H13" s="59"/>
      <c r="I13" s="59"/>
      <c r="J13" s="59"/>
      <c r="K13" s="59"/>
      <c r="L13" s="59"/>
      <c r="M13" s="59"/>
      <c r="N13" s="59"/>
    </row>
    <row r="15" spans="1:14" x14ac:dyDescent="0.35">
      <c r="A15" s="32" t="s">
        <v>78</v>
      </c>
      <c r="I15" s="32" t="s">
        <v>79</v>
      </c>
    </row>
    <row r="16" spans="1:14" ht="72.5" x14ac:dyDescent="0.35">
      <c r="A16" s="50" t="s">
        <v>12</v>
      </c>
      <c r="B16" s="29" t="s">
        <v>43</v>
      </c>
      <c r="C16" s="29" t="s">
        <v>44</v>
      </c>
      <c r="D16" s="29" t="s">
        <v>45</v>
      </c>
      <c r="E16" s="29" t="s">
        <v>46</v>
      </c>
      <c r="F16" s="29" t="s">
        <v>47</v>
      </c>
      <c r="I16" s="50" t="s">
        <v>12</v>
      </c>
      <c r="J16" s="29" t="s">
        <v>43</v>
      </c>
      <c r="K16" s="29" t="s">
        <v>44</v>
      </c>
      <c r="L16" s="29" t="s">
        <v>45</v>
      </c>
      <c r="M16" s="29" t="s">
        <v>46</v>
      </c>
      <c r="N16" s="29" t="s">
        <v>47</v>
      </c>
    </row>
    <row r="17" spans="1:14" x14ac:dyDescent="0.35">
      <c r="A17" s="46" t="s">
        <v>73</v>
      </c>
      <c r="B17" s="38" t="s">
        <v>68</v>
      </c>
      <c r="C17" s="8">
        <v>82</v>
      </c>
      <c r="D17" s="8">
        <v>6</v>
      </c>
      <c r="E17" s="8">
        <v>10</v>
      </c>
      <c r="F17" s="39" t="s">
        <v>68</v>
      </c>
      <c r="I17" s="46" t="s">
        <v>73</v>
      </c>
      <c r="J17" s="38" t="s">
        <v>68</v>
      </c>
      <c r="K17" s="38">
        <v>96</v>
      </c>
      <c r="L17" s="38" t="s">
        <v>68</v>
      </c>
      <c r="M17" s="38" t="s">
        <v>68</v>
      </c>
      <c r="N17" s="39" t="s">
        <v>68</v>
      </c>
    </row>
    <row r="18" spans="1:14" x14ac:dyDescent="0.35">
      <c r="A18" s="46" t="s">
        <v>25</v>
      </c>
      <c r="B18" s="8">
        <v>6</v>
      </c>
      <c r="C18" s="8">
        <v>430</v>
      </c>
      <c r="D18" s="8">
        <v>6</v>
      </c>
      <c r="E18" s="8">
        <v>36</v>
      </c>
      <c r="F18" s="39" t="s">
        <v>68</v>
      </c>
      <c r="I18" s="46" t="s">
        <v>25</v>
      </c>
      <c r="J18" s="38">
        <v>5</v>
      </c>
      <c r="K18" s="38">
        <v>214</v>
      </c>
      <c r="L18" s="38">
        <v>8</v>
      </c>
      <c r="M18" s="38">
        <v>35</v>
      </c>
      <c r="N18" s="39" t="s">
        <v>68</v>
      </c>
    </row>
    <row r="19" spans="1:14" x14ac:dyDescent="0.35">
      <c r="A19" s="46" t="s">
        <v>27</v>
      </c>
      <c r="B19" s="38" t="s">
        <v>68</v>
      </c>
      <c r="C19" s="8">
        <v>1311</v>
      </c>
      <c r="D19" s="8">
        <v>187</v>
      </c>
      <c r="E19" s="8">
        <v>94</v>
      </c>
      <c r="F19" s="9">
        <v>3</v>
      </c>
      <c r="I19" s="46" t="s">
        <v>27</v>
      </c>
      <c r="J19" s="38" t="s">
        <v>68</v>
      </c>
      <c r="K19" s="38">
        <v>1089</v>
      </c>
      <c r="L19" s="38">
        <v>24</v>
      </c>
      <c r="M19" s="38">
        <v>70</v>
      </c>
      <c r="N19" s="39" t="s">
        <v>68</v>
      </c>
    </row>
    <row r="20" spans="1:14" ht="29" x14ac:dyDescent="0.35">
      <c r="A20" s="46" t="s">
        <v>29</v>
      </c>
      <c r="B20" s="38" t="s">
        <v>68</v>
      </c>
      <c r="C20" s="8">
        <v>495</v>
      </c>
      <c r="D20" s="8">
        <v>113</v>
      </c>
      <c r="E20" s="8">
        <v>37</v>
      </c>
      <c r="F20" s="9">
        <v>10</v>
      </c>
      <c r="I20" s="46" t="s">
        <v>29</v>
      </c>
      <c r="J20" s="38" t="s">
        <v>68</v>
      </c>
      <c r="K20" s="38">
        <v>649</v>
      </c>
      <c r="L20" s="38">
        <v>3</v>
      </c>
      <c r="M20" s="38">
        <v>39</v>
      </c>
      <c r="N20" s="39" t="s">
        <v>68</v>
      </c>
    </row>
    <row r="21" spans="1:14" ht="29" x14ac:dyDescent="0.35">
      <c r="A21" s="49" t="s">
        <v>26</v>
      </c>
      <c r="B21" s="40" t="s">
        <v>68</v>
      </c>
      <c r="C21" s="19">
        <v>252</v>
      </c>
      <c r="D21" s="19">
        <v>122</v>
      </c>
      <c r="E21" s="19">
        <v>48</v>
      </c>
      <c r="F21" s="20">
        <v>76</v>
      </c>
      <c r="I21" s="49" t="s">
        <v>26</v>
      </c>
      <c r="J21" s="40" t="s">
        <v>68</v>
      </c>
      <c r="K21" s="40">
        <v>81</v>
      </c>
      <c r="L21" s="40">
        <v>8</v>
      </c>
      <c r="M21" s="40">
        <v>2</v>
      </c>
      <c r="N21" s="43" t="s">
        <v>68</v>
      </c>
    </row>
    <row r="22" spans="1:14" x14ac:dyDescent="0.35">
      <c r="A22" s="49" t="s">
        <v>42</v>
      </c>
      <c r="B22" s="19">
        <f>SUBTOTAL(109,GullAdultPermittedNumbers[Number of individuals permitted to be killed 2019])</f>
        <v>6</v>
      </c>
      <c r="C22" s="19">
        <f>SUBTOTAL(109,GullAdultPermittedNumbers[Number of individuals permitted to be killed 2020])</f>
        <v>2570</v>
      </c>
      <c r="D22" s="19">
        <f>SUBTOTAL(109,GullAdultPermittedNumbers[Number of individuals permitted to be killed 2021])</f>
        <v>434</v>
      </c>
      <c r="E22" s="19">
        <f>SUBTOTAL(109,GullAdultPermittedNumbers[Number of individuals permitted to be killed 2022])</f>
        <v>225</v>
      </c>
      <c r="F22" s="20">
        <f>SUBTOTAL(109,GullAdultPermittedNumbers[Number of individuals permitted to be killed 2023])</f>
        <v>89</v>
      </c>
      <c r="I22" s="49" t="s">
        <v>42</v>
      </c>
      <c r="J22" s="40">
        <f>SUBTOTAL(109,GullChickPermittedNumbers[Number of individuals permitted to be killed 2019])</f>
        <v>5</v>
      </c>
      <c r="K22" s="40">
        <f>SUBTOTAL(109,GullChickPermittedNumbers[Number of individuals permitted to be killed 2020])</f>
        <v>2129</v>
      </c>
      <c r="L22" s="40">
        <f>SUBTOTAL(109,GullChickPermittedNumbers[Number of individuals permitted to be killed 2021])</f>
        <v>43</v>
      </c>
      <c r="M22" s="40">
        <f>SUBTOTAL(109,GullChickPermittedNumbers[Number of individuals permitted to be killed 2022])</f>
        <v>146</v>
      </c>
      <c r="N22" s="43">
        <f>SUBTOTAL(109,GullChickPermittedNumbers[Number of individuals permitted to be killed 2023])</f>
        <v>0</v>
      </c>
    </row>
    <row r="25" spans="1:14" x14ac:dyDescent="0.35">
      <c r="A25" s="32" t="s">
        <v>80</v>
      </c>
      <c r="I25" s="32" t="s">
        <v>81</v>
      </c>
    </row>
    <row r="26" spans="1:14" ht="101.5" x14ac:dyDescent="0.35">
      <c r="A26" s="50" t="s">
        <v>12</v>
      </c>
      <c r="B26" s="29" t="s">
        <v>50</v>
      </c>
      <c r="C26" s="29" t="s">
        <v>51</v>
      </c>
      <c r="D26" s="29" t="s">
        <v>52</v>
      </c>
      <c r="E26" s="29" t="s">
        <v>53</v>
      </c>
      <c r="F26" s="29" t="s">
        <v>54</v>
      </c>
      <c r="I26" s="50" t="s">
        <v>12</v>
      </c>
      <c r="J26" s="29" t="s">
        <v>50</v>
      </c>
      <c r="K26" s="29" t="s">
        <v>51</v>
      </c>
      <c r="L26" s="29" t="s">
        <v>52</v>
      </c>
      <c r="M26" s="29" t="s">
        <v>53</v>
      </c>
      <c r="N26" s="29" t="s">
        <v>54</v>
      </c>
    </row>
    <row r="27" spans="1:14" x14ac:dyDescent="0.35">
      <c r="A27" s="46" t="s">
        <v>73</v>
      </c>
      <c r="B27" s="38" t="s">
        <v>68</v>
      </c>
      <c r="C27" s="38">
        <v>2</v>
      </c>
      <c r="D27" s="38">
        <v>0</v>
      </c>
      <c r="E27" s="38">
        <v>2</v>
      </c>
      <c r="F27" s="39" t="s">
        <v>68</v>
      </c>
      <c r="I27" s="46" t="s">
        <v>73</v>
      </c>
      <c r="J27" s="38" t="s">
        <v>68</v>
      </c>
      <c r="K27" s="38">
        <v>0</v>
      </c>
      <c r="L27" s="38" t="s">
        <v>68</v>
      </c>
      <c r="M27" s="38" t="s">
        <v>68</v>
      </c>
      <c r="N27" s="39" t="s">
        <v>68</v>
      </c>
    </row>
    <row r="28" spans="1:14" x14ac:dyDescent="0.35">
      <c r="A28" s="46" t="s">
        <v>25</v>
      </c>
      <c r="B28" s="38">
        <v>10</v>
      </c>
      <c r="C28" s="38">
        <v>71</v>
      </c>
      <c r="D28" s="38">
        <v>0</v>
      </c>
      <c r="E28" s="38">
        <v>20</v>
      </c>
      <c r="F28" s="39" t="s">
        <v>68</v>
      </c>
      <c r="I28" s="46" t="s">
        <v>25</v>
      </c>
      <c r="J28" s="38">
        <v>7</v>
      </c>
      <c r="K28" s="38">
        <v>33</v>
      </c>
      <c r="L28" s="38">
        <v>6</v>
      </c>
      <c r="M28" s="38">
        <v>10</v>
      </c>
      <c r="N28" s="39" t="s">
        <v>68</v>
      </c>
    </row>
    <row r="29" spans="1:14" x14ac:dyDescent="0.35">
      <c r="A29" s="46" t="s">
        <v>27</v>
      </c>
      <c r="B29" s="38" t="s">
        <v>68</v>
      </c>
      <c r="C29" s="38">
        <v>426</v>
      </c>
      <c r="D29" s="38">
        <v>71</v>
      </c>
      <c r="E29" s="38">
        <v>15</v>
      </c>
      <c r="F29" s="39">
        <v>0</v>
      </c>
      <c r="I29" s="46" t="s">
        <v>27</v>
      </c>
      <c r="J29" s="38" t="s">
        <v>68</v>
      </c>
      <c r="K29" s="38">
        <v>159</v>
      </c>
      <c r="L29" s="38">
        <v>5</v>
      </c>
      <c r="M29" s="38">
        <v>35</v>
      </c>
      <c r="N29" s="39" t="s">
        <v>68</v>
      </c>
    </row>
    <row r="30" spans="1:14" ht="29" x14ac:dyDescent="0.35">
      <c r="A30" s="46" t="s">
        <v>29</v>
      </c>
      <c r="B30" s="38" t="s">
        <v>68</v>
      </c>
      <c r="C30" s="38">
        <v>121</v>
      </c>
      <c r="D30" s="38">
        <v>32</v>
      </c>
      <c r="E30" s="38">
        <v>2</v>
      </c>
      <c r="F30" s="39">
        <v>12</v>
      </c>
      <c r="I30" s="46" t="s">
        <v>29</v>
      </c>
      <c r="J30" s="38" t="s">
        <v>68</v>
      </c>
      <c r="K30" s="38">
        <v>28</v>
      </c>
      <c r="L30" s="38">
        <v>3</v>
      </c>
      <c r="M30" s="38">
        <v>12</v>
      </c>
      <c r="N30" s="39" t="s">
        <v>68</v>
      </c>
    </row>
    <row r="31" spans="1:14" ht="29" x14ac:dyDescent="0.35">
      <c r="A31" s="49" t="s">
        <v>26</v>
      </c>
      <c r="B31" s="40" t="s">
        <v>68</v>
      </c>
      <c r="C31" s="40">
        <v>97</v>
      </c>
      <c r="D31" s="40">
        <v>61</v>
      </c>
      <c r="E31" s="40">
        <v>39</v>
      </c>
      <c r="F31" s="43">
        <v>38</v>
      </c>
      <c r="I31" s="46" t="s">
        <v>26</v>
      </c>
      <c r="J31" s="38" t="s">
        <v>68</v>
      </c>
      <c r="K31" s="38">
        <v>12</v>
      </c>
      <c r="L31" s="38">
        <v>5</v>
      </c>
      <c r="M31" s="38">
        <v>15</v>
      </c>
      <c r="N31" s="39" t="s">
        <v>68</v>
      </c>
    </row>
    <row r="32" spans="1:14" x14ac:dyDescent="0.35">
      <c r="A32" s="49" t="s">
        <v>42</v>
      </c>
      <c r="B32" s="40">
        <f>SUBTOTAL(109,GullAdultNumbersTaken[Number of individuals taken reported on licence return 2019])</f>
        <v>10</v>
      </c>
      <c r="C32" s="40">
        <f>SUBTOTAL(109,GullAdultNumbersTaken[Number of individuals taken reported on licence return 2020])</f>
        <v>717</v>
      </c>
      <c r="D32" s="40">
        <f>SUBTOTAL(109,GullAdultNumbersTaken[Number of individuals taken reported on licence return 2021])</f>
        <v>164</v>
      </c>
      <c r="E32" s="40">
        <f>SUBTOTAL(109,GullAdultNumbersTaken[Number of individuals taken reported on licence return 2022])</f>
        <v>78</v>
      </c>
      <c r="F32" s="43">
        <f>SUBTOTAL(109,GullAdultNumbersTaken[Number of individuals taken reported on licence return 2023])</f>
        <v>50</v>
      </c>
      <c r="I32" s="49" t="s">
        <v>42</v>
      </c>
      <c r="J32" s="19">
        <f>SUBTOTAL(109,GullChickNumbersTaken[Number of individuals taken reported on licence return 2019])</f>
        <v>7</v>
      </c>
      <c r="K32" s="19">
        <f>SUBTOTAL(109,GullChickNumbersTaken[Number of individuals taken reported on licence return 2020])</f>
        <v>232</v>
      </c>
      <c r="L32" s="19">
        <f>SUBTOTAL(109,GullChickNumbersTaken[Number of individuals taken reported on licence return 2021])</f>
        <v>19</v>
      </c>
      <c r="M32" s="19">
        <f>SUBTOTAL(109,GullChickNumbersTaken[Number of individuals taken reported on licence return 2022])</f>
        <v>72</v>
      </c>
      <c r="N32" s="20">
        <f>SUBTOTAL(109,GullChickNumbersTaken[Number of individuals taken reported on licence return 2023])</f>
        <v>0</v>
      </c>
    </row>
  </sheetData>
  <mergeCells count="2">
    <mergeCell ref="B11:N11"/>
    <mergeCell ref="B12:N12"/>
  </mergeCells>
  <hyperlinks>
    <hyperlink ref="B12:N12" r:id="rId1" location=":~:text=Changes%20to%20gull%20public%20health,public%20health%20or%20safety%20issues." display="Changes to gull public health or safety licences - August 2021"/>
  </hyperlinks>
  <pageMargins left="0.7" right="0.7" top="0.75" bottom="0.75" header="0.3" footer="0.3"/>
  <pageSetup paperSize="9" orientation="portrait" r:id="rId2"/>
  <tableParts count="6">
    <tablePart r:id="rId3"/>
    <tablePart r:id="rId4"/>
    <tablePart r:id="rId5"/>
    <tablePart r:id="rId6"/>
    <tablePart r:id="rId7"/>
    <tablePart r:id="rId8"/>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heetViews>
  <sheetFormatPr defaultRowHeight="14.5" x14ac:dyDescent="0.35"/>
  <cols>
    <col min="1" max="1" width="15.81640625" customWidth="1"/>
    <col min="2" max="2" width="46.7265625" customWidth="1"/>
    <col min="3" max="6" width="10.26953125" customWidth="1"/>
  </cols>
  <sheetData>
    <row r="1" spans="1:6" x14ac:dyDescent="0.35">
      <c r="A1" s="55" t="s">
        <v>95</v>
      </c>
    </row>
    <row r="3" spans="1:6" x14ac:dyDescent="0.35">
      <c r="A3" s="32" t="s">
        <v>48</v>
      </c>
    </row>
    <row r="4" spans="1:6" ht="58" x14ac:dyDescent="0.35">
      <c r="A4" s="30" t="s">
        <v>12</v>
      </c>
      <c r="B4" s="48" t="s">
        <v>37</v>
      </c>
      <c r="C4" s="48" t="s">
        <v>38</v>
      </c>
      <c r="D4" s="48" t="s">
        <v>39</v>
      </c>
      <c r="E4" s="48" t="s">
        <v>40</v>
      </c>
      <c r="F4" s="48" t="s">
        <v>41</v>
      </c>
    </row>
    <row r="5" spans="1:6" x14ac:dyDescent="0.35">
      <c r="A5" s="10" t="s">
        <v>98</v>
      </c>
      <c r="B5" s="8">
        <v>8</v>
      </c>
      <c r="C5" s="8">
        <v>42</v>
      </c>
      <c r="D5" s="8">
        <v>59</v>
      </c>
      <c r="E5" s="8">
        <v>43</v>
      </c>
      <c r="F5" s="9">
        <v>44</v>
      </c>
    </row>
    <row r="6" spans="1:6" x14ac:dyDescent="0.35">
      <c r="A6" s="10" t="s">
        <v>96</v>
      </c>
      <c r="B6" s="8">
        <v>1</v>
      </c>
      <c r="C6" s="8">
        <v>5</v>
      </c>
      <c r="D6" s="8">
        <v>42</v>
      </c>
      <c r="E6" s="8">
        <v>21</v>
      </c>
      <c r="F6" s="9">
        <v>6</v>
      </c>
    </row>
    <row r="7" spans="1:6" ht="29" x14ac:dyDescent="0.35">
      <c r="A7" s="49" t="s">
        <v>143</v>
      </c>
      <c r="B7" s="19">
        <f>SUBTOTAL(109,HareLicencesIssued[Number of licences issued 2019])</f>
        <v>9</v>
      </c>
      <c r="C7" s="19">
        <f>SUBTOTAL(109,HareLicencesIssued[Number of licences issued 2020])</f>
        <v>47</v>
      </c>
      <c r="D7" s="19">
        <f>SUBTOTAL(109,HareLicencesIssued[Number of licences issued 2021])</f>
        <v>101</v>
      </c>
      <c r="E7" s="19">
        <f>SUBTOTAL(109,HareLicencesIssued[Number of licences issued 2022])</f>
        <v>64</v>
      </c>
      <c r="F7" s="20">
        <f>SUBTOTAL(109,HareLicencesIssued[Number of licences issued 2023])</f>
        <v>50</v>
      </c>
    </row>
    <row r="10" spans="1:6" x14ac:dyDescent="0.35">
      <c r="A10" s="32" t="s">
        <v>49</v>
      </c>
    </row>
    <row r="11" spans="1:6" ht="72.5" x14ac:dyDescent="0.35">
      <c r="A11" s="30" t="s">
        <v>12</v>
      </c>
      <c r="B11" s="29" t="s">
        <v>43</v>
      </c>
      <c r="C11" s="29" t="s">
        <v>44</v>
      </c>
      <c r="D11" s="29" t="s">
        <v>45</v>
      </c>
      <c r="E11" s="29" t="s">
        <v>46</v>
      </c>
      <c r="F11" s="29" t="s">
        <v>47</v>
      </c>
    </row>
    <row r="12" spans="1:6" x14ac:dyDescent="0.35">
      <c r="A12" s="10" t="s">
        <v>98</v>
      </c>
      <c r="B12" s="8">
        <v>230</v>
      </c>
      <c r="C12" s="8">
        <v>1631</v>
      </c>
      <c r="D12" s="8">
        <v>1331</v>
      </c>
      <c r="E12" s="8">
        <v>1714</v>
      </c>
      <c r="F12" s="9">
        <v>1601</v>
      </c>
    </row>
    <row r="13" spans="1:6" x14ac:dyDescent="0.35">
      <c r="A13" s="10" t="s">
        <v>96</v>
      </c>
      <c r="B13" s="8">
        <v>10</v>
      </c>
      <c r="C13" s="8">
        <v>570</v>
      </c>
      <c r="D13" s="8">
        <v>2594</v>
      </c>
      <c r="E13" s="8">
        <v>1679</v>
      </c>
      <c r="F13" s="9">
        <v>143</v>
      </c>
    </row>
    <row r="14" spans="1:6" x14ac:dyDescent="0.35">
      <c r="A14" s="21" t="s">
        <v>42</v>
      </c>
      <c r="B14" s="19">
        <f>SUBTOTAL(109,HarePermittedNumbers[Number of individuals permitted to be killed 2019])</f>
        <v>240</v>
      </c>
      <c r="C14" s="19">
        <f>SUBTOTAL(109,HarePermittedNumbers[Number of individuals permitted to be killed 2020])</f>
        <v>2201</v>
      </c>
      <c r="D14" s="19">
        <f>SUBTOTAL(109,HarePermittedNumbers[Number of individuals permitted to be killed 2021])</f>
        <v>3925</v>
      </c>
      <c r="E14" s="19">
        <f>SUBTOTAL(109,HarePermittedNumbers[Number of individuals permitted to be killed 2022])</f>
        <v>3393</v>
      </c>
      <c r="F14" s="20">
        <f>SUBTOTAL(109,HarePermittedNumbers[Number of individuals permitted to be killed 2023])</f>
        <v>1744</v>
      </c>
    </row>
    <row r="17" spans="1:6" x14ac:dyDescent="0.35">
      <c r="A17" s="32" t="s">
        <v>56</v>
      </c>
    </row>
    <row r="18" spans="1:6" ht="101.5" x14ac:dyDescent="0.35">
      <c r="A18" s="30" t="s">
        <v>12</v>
      </c>
      <c r="B18" s="29" t="s">
        <v>50</v>
      </c>
      <c r="C18" s="29" t="s">
        <v>51</v>
      </c>
      <c r="D18" s="29" t="s">
        <v>52</v>
      </c>
      <c r="E18" s="29" t="s">
        <v>53</v>
      </c>
      <c r="F18" s="29" t="s">
        <v>54</v>
      </c>
    </row>
    <row r="19" spans="1:6" x14ac:dyDescent="0.35">
      <c r="A19" s="10" t="s">
        <v>98</v>
      </c>
      <c r="B19" s="8">
        <v>97</v>
      </c>
      <c r="C19" s="8">
        <v>688</v>
      </c>
      <c r="D19" s="8">
        <v>610</v>
      </c>
      <c r="E19" s="8">
        <v>963</v>
      </c>
      <c r="F19" s="9">
        <v>305</v>
      </c>
    </row>
    <row r="20" spans="1:6" x14ac:dyDescent="0.35">
      <c r="A20" s="10" t="s">
        <v>96</v>
      </c>
      <c r="B20" s="8">
        <v>33</v>
      </c>
      <c r="C20" s="8">
        <v>517</v>
      </c>
      <c r="D20" s="8">
        <v>1257</v>
      </c>
      <c r="E20" s="8">
        <v>751</v>
      </c>
      <c r="F20" s="9"/>
    </row>
    <row r="21" spans="1:6" x14ac:dyDescent="0.35">
      <c r="A21" s="21" t="s">
        <v>42</v>
      </c>
      <c r="B21" s="19">
        <f>SUBTOTAL(109,HareNumbersTaken[Number of individuals taken reported on licence return 2019])</f>
        <v>130</v>
      </c>
      <c r="C21" s="19">
        <f>SUBTOTAL(109,HareNumbersTaken[Number of individuals taken reported on licence return 2020])</f>
        <v>1205</v>
      </c>
      <c r="D21" s="19">
        <f>SUBTOTAL(109,HareNumbersTaken[Number of individuals taken reported on licence return 2021])</f>
        <v>1867</v>
      </c>
      <c r="E21" s="19">
        <f>SUBTOTAL(109,HareNumbersTaken[Number of individuals taken reported on licence return 2022])</f>
        <v>1714</v>
      </c>
      <c r="F21" s="20">
        <f>SUBTOTAL(109,HareNumbersTaken[Number of individuals taken reported on licence return 2023])</f>
        <v>305</v>
      </c>
    </row>
    <row r="22" spans="1:6" ht="29" customHeight="1" x14ac:dyDescent="0.35">
      <c r="A22" s="62" t="s">
        <v>99</v>
      </c>
      <c r="B22" s="62"/>
      <c r="C22" s="62"/>
      <c r="D22" s="62"/>
      <c r="E22" s="62"/>
      <c r="F22" s="62"/>
    </row>
  </sheetData>
  <mergeCells count="1">
    <mergeCell ref="A22:F22"/>
  </mergeCells>
  <pageMargins left="0.7" right="0.7" top="0.75" bottom="0.75" header="0.3" footer="0.3"/>
  <pageSetup paperSize="9" orientation="portrait" r:id="rId1"/>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workbookViewId="0"/>
  </sheetViews>
  <sheetFormatPr defaultRowHeight="14.5" x14ac:dyDescent="0.35"/>
  <cols>
    <col min="1" max="1" width="24" customWidth="1"/>
    <col min="2" max="6" width="10.26953125" customWidth="1"/>
  </cols>
  <sheetData>
    <row r="1" spans="1:6" x14ac:dyDescent="0.35">
      <c r="A1" s="7" t="s">
        <v>57</v>
      </c>
    </row>
    <row r="3" spans="1:6" x14ac:dyDescent="0.35">
      <c r="A3" s="32" t="s">
        <v>48</v>
      </c>
    </row>
    <row r="4" spans="1:6" ht="58" x14ac:dyDescent="0.35">
      <c r="A4" s="30" t="s">
        <v>12</v>
      </c>
      <c r="B4" s="29" t="s">
        <v>37</v>
      </c>
      <c r="C4" s="29" t="s">
        <v>38</v>
      </c>
      <c r="D4" s="29" t="s">
        <v>39</v>
      </c>
      <c r="E4" s="29" t="s">
        <v>40</v>
      </c>
      <c r="F4" s="29" t="s">
        <v>41</v>
      </c>
    </row>
    <row r="5" spans="1:6" x14ac:dyDescent="0.35">
      <c r="A5" s="10" t="s">
        <v>16</v>
      </c>
      <c r="B5" s="8">
        <v>3</v>
      </c>
      <c r="C5" s="8">
        <v>2</v>
      </c>
      <c r="D5" s="8">
        <v>1</v>
      </c>
      <c r="E5" s="8">
        <v>0</v>
      </c>
      <c r="F5" s="9">
        <v>0</v>
      </c>
    </row>
    <row r="6" spans="1:6" x14ac:dyDescent="0.35">
      <c r="A6" s="10" t="s">
        <v>18</v>
      </c>
      <c r="B6" s="8">
        <v>0</v>
      </c>
      <c r="C6" s="8">
        <v>3</v>
      </c>
      <c r="D6" s="8">
        <v>4</v>
      </c>
      <c r="E6" s="8">
        <v>0</v>
      </c>
      <c r="F6" s="9">
        <v>0</v>
      </c>
    </row>
    <row r="7" spans="1:6" x14ac:dyDescent="0.35">
      <c r="A7" s="10" t="s">
        <v>20</v>
      </c>
      <c r="B7" s="8">
        <v>0</v>
      </c>
      <c r="C7" s="8">
        <v>1</v>
      </c>
      <c r="D7" s="8">
        <v>1</v>
      </c>
      <c r="E7" s="8">
        <v>2</v>
      </c>
      <c r="F7" s="9">
        <v>1</v>
      </c>
    </row>
    <row r="8" spans="1:6" x14ac:dyDescent="0.35">
      <c r="A8" s="10" t="s">
        <v>58</v>
      </c>
      <c r="B8" s="8">
        <v>0</v>
      </c>
      <c r="C8" s="8">
        <v>0</v>
      </c>
      <c r="D8" s="8">
        <v>0</v>
      </c>
      <c r="E8" s="8">
        <v>1</v>
      </c>
      <c r="F8" s="9">
        <v>0</v>
      </c>
    </row>
    <row r="9" spans="1:6" x14ac:dyDescent="0.35">
      <c r="A9" s="10" t="s">
        <v>29</v>
      </c>
      <c r="B9" s="8">
        <v>0</v>
      </c>
      <c r="C9" s="8">
        <v>0</v>
      </c>
      <c r="D9" s="8">
        <v>0</v>
      </c>
      <c r="E9" s="8">
        <v>0</v>
      </c>
      <c r="F9" s="9">
        <v>1</v>
      </c>
    </row>
    <row r="10" spans="1:6" x14ac:dyDescent="0.35">
      <c r="A10" s="10" t="s">
        <v>30</v>
      </c>
      <c r="B10" s="8">
        <v>0</v>
      </c>
      <c r="C10" s="8">
        <v>17</v>
      </c>
      <c r="D10" s="8">
        <v>11</v>
      </c>
      <c r="E10" s="8">
        <v>16</v>
      </c>
      <c r="F10" s="9">
        <v>9</v>
      </c>
    </row>
    <row r="11" spans="1:6" x14ac:dyDescent="0.35">
      <c r="A11" s="10" t="s">
        <v>31</v>
      </c>
      <c r="B11" s="8">
        <v>0</v>
      </c>
      <c r="C11" s="8">
        <v>2</v>
      </c>
      <c r="D11" s="8">
        <v>2</v>
      </c>
      <c r="E11" s="8">
        <v>0</v>
      </c>
      <c r="F11" s="9">
        <v>0</v>
      </c>
    </row>
    <row r="12" spans="1:6" x14ac:dyDescent="0.35">
      <c r="A12" s="10" t="s">
        <v>32</v>
      </c>
      <c r="B12" s="8">
        <v>0</v>
      </c>
      <c r="C12" s="8">
        <v>6</v>
      </c>
      <c r="D12" s="8">
        <v>8</v>
      </c>
      <c r="E12" s="8">
        <v>3</v>
      </c>
      <c r="F12" s="9">
        <v>6</v>
      </c>
    </row>
    <row r="13" spans="1:6" x14ac:dyDescent="0.35">
      <c r="A13" s="10" t="s">
        <v>33</v>
      </c>
      <c r="B13" s="8">
        <v>0</v>
      </c>
      <c r="C13" s="8">
        <v>5</v>
      </c>
      <c r="D13" s="8">
        <v>2</v>
      </c>
      <c r="E13" s="8">
        <v>7</v>
      </c>
      <c r="F13" s="9">
        <v>7</v>
      </c>
    </row>
    <row r="14" spans="1:6" x14ac:dyDescent="0.35">
      <c r="A14" s="10" t="s">
        <v>34</v>
      </c>
      <c r="B14" s="8">
        <v>0</v>
      </c>
      <c r="C14" s="8">
        <v>4</v>
      </c>
      <c r="D14" s="8">
        <v>7</v>
      </c>
      <c r="E14" s="8">
        <v>6</v>
      </c>
      <c r="F14" s="9">
        <v>2</v>
      </c>
    </row>
    <row r="15" spans="1:6" x14ac:dyDescent="0.35">
      <c r="A15" s="10" t="s">
        <v>59</v>
      </c>
      <c r="B15" s="8">
        <v>0</v>
      </c>
      <c r="C15" s="8">
        <v>1</v>
      </c>
      <c r="D15" s="8">
        <v>0</v>
      </c>
      <c r="E15" s="8">
        <v>0</v>
      </c>
      <c r="F15" s="9">
        <v>0</v>
      </c>
    </row>
    <row r="16" spans="1:6" x14ac:dyDescent="0.35">
      <c r="A16" s="10" t="s">
        <v>60</v>
      </c>
      <c r="B16" s="8">
        <v>1</v>
      </c>
      <c r="C16" s="8">
        <v>3</v>
      </c>
      <c r="D16" s="8">
        <v>4</v>
      </c>
      <c r="E16" s="8">
        <v>1</v>
      </c>
      <c r="F16" s="9">
        <v>1</v>
      </c>
    </row>
    <row r="17" spans="1:6" x14ac:dyDescent="0.35">
      <c r="A17" s="10" t="s">
        <v>35</v>
      </c>
      <c r="B17" s="8">
        <v>2</v>
      </c>
      <c r="C17" s="8">
        <v>1</v>
      </c>
      <c r="D17" s="8">
        <v>4</v>
      </c>
      <c r="E17" s="8">
        <v>7</v>
      </c>
      <c r="F17" s="9">
        <v>2</v>
      </c>
    </row>
    <row r="18" spans="1:6" x14ac:dyDescent="0.35">
      <c r="A18" s="10" t="s">
        <v>61</v>
      </c>
      <c r="B18" s="8">
        <v>1</v>
      </c>
      <c r="C18" s="8">
        <v>1</v>
      </c>
      <c r="D18" s="8">
        <v>1</v>
      </c>
      <c r="E18" s="8">
        <v>0</v>
      </c>
      <c r="F18" s="9">
        <v>0</v>
      </c>
    </row>
    <row r="19" spans="1:6" x14ac:dyDescent="0.35">
      <c r="A19" s="10" t="s">
        <v>62</v>
      </c>
      <c r="B19" s="8">
        <v>1</v>
      </c>
      <c r="C19" s="8">
        <v>9</v>
      </c>
      <c r="D19" s="8">
        <v>10</v>
      </c>
      <c r="E19" s="8">
        <v>3</v>
      </c>
      <c r="F19" s="9">
        <v>3</v>
      </c>
    </row>
    <row r="20" spans="1:6" x14ac:dyDescent="0.35">
      <c r="A20" s="10" t="s">
        <v>63</v>
      </c>
      <c r="B20" s="8">
        <v>0</v>
      </c>
      <c r="C20" s="8">
        <v>1</v>
      </c>
      <c r="D20" s="8">
        <v>0</v>
      </c>
      <c r="E20" s="8">
        <v>0</v>
      </c>
      <c r="F20" s="9">
        <v>0</v>
      </c>
    </row>
    <row r="21" spans="1:6" x14ac:dyDescent="0.35">
      <c r="A21" s="10" t="s">
        <v>64</v>
      </c>
      <c r="B21" s="8">
        <v>1</v>
      </c>
      <c r="C21" s="8">
        <v>4</v>
      </c>
      <c r="D21" s="8">
        <v>9</v>
      </c>
      <c r="E21" s="8">
        <v>3</v>
      </c>
      <c r="F21" s="9">
        <v>0</v>
      </c>
    </row>
    <row r="22" spans="1:6" x14ac:dyDescent="0.35">
      <c r="A22" s="10" t="s">
        <v>65</v>
      </c>
      <c r="B22" s="8">
        <v>0</v>
      </c>
      <c r="C22" s="8">
        <v>0</v>
      </c>
      <c r="D22" s="8">
        <v>0</v>
      </c>
      <c r="E22" s="8">
        <v>1</v>
      </c>
      <c r="F22" s="9">
        <v>0</v>
      </c>
    </row>
    <row r="23" spans="1:6" x14ac:dyDescent="0.35">
      <c r="A23" s="21" t="s">
        <v>66</v>
      </c>
      <c r="B23" s="19">
        <v>0</v>
      </c>
      <c r="C23" s="19">
        <v>2</v>
      </c>
      <c r="D23" s="19">
        <v>0</v>
      </c>
      <c r="E23" s="19">
        <v>0</v>
      </c>
      <c r="F23" s="20">
        <v>0</v>
      </c>
    </row>
    <row r="24" spans="1:6" x14ac:dyDescent="0.35">
      <c r="A24" s="21" t="s">
        <v>143</v>
      </c>
      <c r="B24" s="19" t="s">
        <v>144</v>
      </c>
      <c r="C24" s="19" t="s">
        <v>145</v>
      </c>
      <c r="D24" s="19" t="s">
        <v>146</v>
      </c>
      <c r="E24" s="19" t="s">
        <v>147</v>
      </c>
      <c r="F24" s="20" t="s">
        <v>148</v>
      </c>
    </row>
    <row r="27" spans="1:6" x14ac:dyDescent="0.35">
      <c r="A27" s="32" t="s">
        <v>49</v>
      </c>
    </row>
    <row r="28" spans="1:6" ht="72.5" x14ac:dyDescent="0.35">
      <c r="A28" s="30" t="s">
        <v>12</v>
      </c>
      <c r="B28" s="29" t="s">
        <v>43</v>
      </c>
      <c r="C28" s="29" t="s">
        <v>44</v>
      </c>
      <c r="D28" s="29" t="s">
        <v>45</v>
      </c>
      <c r="E28" s="29" t="s">
        <v>46</v>
      </c>
      <c r="F28" s="29" t="s">
        <v>47</v>
      </c>
    </row>
    <row r="29" spans="1:6" x14ac:dyDescent="0.35">
      <c r="A29" s="10" t="s">
        <v>16</v>
      </c>
      <c r="B29" s="38">
        <v>20</v>
      </c>
      <c r="C29" s="38">
        <v>20</v>
      </c>
      <c r="D29" s="38">
        <v>10</v>
      </c>
      <c r="E29" s="38" t="s">
        <v>68</v>
      </c>
      <c r="F29" s="38" t="s">
        <v>68</v>
      </c>
    </row>
    <row r="30" spans="1:6" x14ac:dyDescent="0.35">
      <c r="A30" s="10" t="s">
        <v>18</v>
      </c>
      <c r="B30" s="38" t="s">
        <v>68</v>
      </c>
      <c r="C30" s="38">
        <v>95</v>
      </c>
      <c r="D30" s="38">
        <v>130</v>
      </c>
      <c r="E30" s="38" t="s">
        <v>68</v>
      </c>
      <c r="F30" s="38" t="s">
        <v>68</v>
      </c>
    </row>
    <row r="31" spans="1:6" ht="18.5" x14ac:dyDescent="0.35">
      <c r="A31" s="10" t="s">
        <v>20</v>
      </c>
      <c r="B31" s="38" t="s">
        <v>68</v>
      </c>
      <c r="C31" s="33" t="s">
        <v>15</v>
      </c>
      <c r="D31" s="38">
        <v>1</v>
      </c>
      <c r="E31" s="38">
        <v>2</v>
      </c>
      <c r="F31" s="38" t="s">
        <v>68</v>
      </c>
    </row>
    <row r="32" spans="1:6" x14ac:dyDescent="0.35">
      <c r="A32" s="10" t="s">
        <v>58</v>
      </c>
      <c r="B32" s="38" t="s">
        <v>68</v>
      </c>
      <c r="C32" s="38" t="s">
        <v>68</v>
      </c>
      <c r="D32" s="38" t="s">
        <v>68</v>
      </c>
      <c r="E32" s="38">
        <v>1</v>
      </c>
      <c r="F32" s="38" t="s">
        <v>68</v>
      </c>
    </row>
    <row r="33" spans="1:6" x14ac:dyDescent="0.35">
      <c r="A33" s="10" t="s">
        <v>29</v>
      </c>
      <c r="B33" s="38" t="s">
        <v>68</v>
      </c>
      <c r="C33" s="38" t="s">
        <v>68</v>
      </c>
      <c r="D33" s="38" t="s">
        <v>68</v>
      </c>
      <c r="E33" s="38" t="s">
        <v>68</v>
      </c>
      <c r="F33" s="39">
        <v>1</v>
      </c>
    </row>
    <row r="34" spans="1:6" x14ac:dyDescent="0.35">
      <c r="A34" s="10" t="s">
        <v>30</v>
      </c>
      <c r="B34" s="38" t="s">
        <v>68</v>
      </c>
      <c r="C34" s="38">
        <v>241</v>
      </c>
      <c r="D34" s="38">
        <v>51</v>
      </c>
      <c r="E34" s="38">
        <v>31</v>
      </c>
      <c r="F34" s="39">
        <v>12</v>
      </c>
    </row>
    <row r="35" spans="1:6" x14ac:dyDescent="0.35">
      <c r="A35" s="10" t="s">
        <v>31</v>
      </c>
      <c r="B35" s="38" t="s">
        <v>68</v>
      </c>
      <c r="C35" s="38">
        <v>40</v>
      </c>
      <c r="D35" s="38">
        <v>6</v>
      </c>
      <c r="E35" s="38" t="s">
        <v>68</v>
      </c>
      <c r="F35" s="38" t="s">
        <v>68</v>
      </c>
    </row>
    <row r="36" spans="1:6" x14ac:dyDescent="0.35">
      <c r="A36" s="10" t="s">
        <v>32</v>
      </c>
      <c r="B36" s="38" t="s">
        <v>68</v>
      </c>
      <c r="C36" s="38">
        <v>40</v>
      </c>
      <c r="D36" s="38">
        <v>74</v>
      </c>
      <c r="E36" s="38">
        <v>17</v>
      </c>
      <c r="F36" s="39">
        <v>28</v>
      </c>
    </row>
    <row r="37" spans="1:6" x14ac:dyDescent="0.35">
      <c r="A37" s="10" t="s">
        <v>33</v>
      </c>
      <c r="B37" s="38" t="s">
        <v>68</v>
      </c>
      <c r="C37" s="38">
        <v>7</v>
      </c>
      <c r="D37" s="38">
        <v>2</v>
      </c>
      <c r="E37" s="38">
        <v>10</v>
      </c>
      <c r="F37" s="39">
        <v>9</v>
      </c>
    </row>
    <row r="38" spans="1:6" x14ac:dyDescent="0.35">
      <c r="A38" s="10" t="s">
        <v>34</v>
      </c>
      <c r="B38" s="38" t="s">
        <v>68</v>
      </c>
      <c r="C38" s="38">
        <v>49</v>
      </c>
      <c r="D38" s="38">
        <v>198</v>
      </c>
      <c r="E38" s="38">
        <v>10</v>
      </c>
      <c r="F38" s="38" t="s">
        <v>68</v>
      </c>
    </row>
    <row r="39" spans="1:6" x14ac:dyDescent="0.35">
      <c r="A39" s="10" t="s">
        <v>59</v>
      </c>
      <c r="B39" s="38" t="s">
        <v>68</v>
      </c>
      <c r="C39" s="38">
        <v>1</v>
      </c>
      <c r="D39" s="38" t="s">
        <v>68</v>
      </c>
      <c r="E39" s="38" t="s">
        <v>68</v>
      </c>
      <c r="F39" s="38" t="s">
        <v>68</v>
      </c>
    </row>
    <row r="40" spans="1:6" ht="18.5" x14ac:dyDescent="0.35">
      <c r="A40" s="10" t="s">
        <v>60</v>
      </c>
      <c r="B40" s="33" t="s">
        <v>15</v>
      </c>
      <c r="C40" s="38">
        <v>34</v>
      </c>
      <c r="D40" s="38">
        <v>11</v>
      </c>
      <c r="E40" s="38">
        <v>2</v>
      </c>
      <c r="F40" s="39">
        <v>1</v>
      </c>
    </row>
    <row r="41" spans="1:6" x14ac:dyDescent="0.35">
      <c r="A41" s="10" t="s">
        <v>35</v>
      </c>
      <c r="B41" s="37">
        <v>1</v>
      </c>
      <c r="C41" s="38">
        <v>24</v>
      </c>
      <c r="D41" s="38">
        <v>21</v>
      </c>
      <c r="E41" s="38">
        <v>32</v>
      </c>
      <c r="F41" s="39">
        <v>1</v>
      </c>
    </row>
    <row r="42" spans="1:6" ht="18.5" x14ac:dyDescent="0.35">
      <c r="A42" s="10" t="s">
        <v>61</v>
      </c>
      <c r="B42" s="33" t="s">
        <v>15</v>
      </c>
      <c r="C42" s="38">
        <v>1</v>
      </c>
      <c r="D42" s="38">
        <v>1</v>
      </c>
      <c r="E42" s="38" t="s">
        <v>68</v>
      </c>
      <c r="F42" s="38" t="s">
        <v>68</v>
      </c>
    </row>
    <row r="43" spans="1:6" ht="18.5" x14ac:dyDescent="0.35">
      <c r="A43" s="10" t="s">
        <v>62</v>
      </c>
      <c r="B43" s="33" t="s">
        <v>15</v>
      </c>
      <c r="C43" s="38">
        <v>11</v>
      </c>
      <c r="D43" s="38">
        <v>8</v>
      </c>
      <c r="E43" s="38">
        <v>5</v>
      </c>
      <c r="F43" s="39">
        <v>2</v>
      </c>
    </row>
    <row r="44" spans="1:6" x14ac:dyDescent="0.35">
      <c r="A44" s="10" t="s">
        <v>63</v>
      </c>
      <c r="B44" s="38" t="s">
        <v>68</v>
      </c>
      <c r="C44" s="38">
        <v>2</v>
      </c>
      <c r="D44" s="38" t="s">
        <v>68</v>
      </c>
      <c r="E44" s="38" t="s">
        <v>68</v>
      </c>
      <c r="F44" s="38" t="s">
        <v>68</v>
      </c>
    </row>
    <row r="45" spans="1:6" ht="18.5" x14ac:dyDescent="0.35">
      <c r="A45" s="10" t="s">
        <v>64</v>
      </c>
      <c r="B45" s="33" t="s">
        <v>15</v>
      </c>
      <c r="C45" s="38">
        <v>16</v>
      </c>
      <c r="D45" s="38">
        <v>19</v>
      </c>
      <c r="E45" s="38">
        <v>7</v>
      </c>
      <c r="F45" s="38" t="s">
        <v>68</v>
      </c>
    </row>
    <row r="46" spans="1:6" x14ac:dyDescent="0.35">
      <c r="A46" s="10" t="s">
        <v>65</v>
      </c>
      <c r="B46" s="38" t="s">
        <v>68</v>
      </c>
      <c r="C46" s="38" t="s">
        <v>68</v>
      </c>
      <c r="D46" s="38" t="s">
        <v>68</v>
      </c>
      <c r="E46" s="38">
        <v>6</v>
      </c>
      <c r="F46" s="38" t="s">
        <v>68</v>
      </c>
    </row>
    <row r="47" spans="1:6" x14ac:dyDescent="0.35">
      <c r="A47" s="21" t="s">
        <v>66</v>
      </c>
      <c r="B47" s="38" t="s">
        <v>68</v>
      </c>
      <c r="C47" s="40">
        <v>4</v>
      </c>
      <c r="D47" s="38" t="s">
        <v>68</v>
      </c>
      <c r="E47" s="38" t="s">
        <v>68</v>
      </c>
      <c r="F47" s="38" t="s">
        <v>68</v>
      </c>
    </row>
    <row r="48" spans="1:6" x14ac:dyDescent="0.35">
      <c r="A48" s="21" t="s">
        <v>42</v>
      </c>
      <c r="B48" s="40">
        <f>SUBTOTAL(109,HealthAndSafetyPermittedNumbers[Number of individuals permitted to be killed 2019])</f>
        <v>21</v>
      </c>
      <c r="C48" s="40">
        <f>SUBTOTAL(109,HealthAndSafetyPermittedNumbers[Number of individuals permitted to be killed 2020])</f>
        <v>585</v>
      </c>
      <c r="D48" s="40">
        <f>SUBTOTAL(109,HealthAndSafetyPermittedNumbers[Number of individuals permitted to be killed 2021])</f>
        <v>532</v>
      </c>
      <c r="E48" s="40">
        <f>SUBTOTAL(109,HealthAndSafetyPermittedNumbers[Number of individuals permitted to be killed 2022])</f>
        <v>123</v>
      </c>
      <c r="F48" s="43">
        <f>SUBTOTAL(103,HealthAndSafetyPermittedNumbers[Number of individuals permitted to be killed 2023])</f>
        <v>19</v>
      </c>
    </row>
    <row r="49" spans="1:6" ht="45.5" customHeight="1" x14ac:dyDescent="0.35">
      <c r="A49" s="35" t="s">
        <v>15</v>
      </c>
      <c r="B49" s="61" t="s">
        <v>67</v>
      </c>
      <c r="C49" s="61"/>
      <c r="D49" s="61"/>
      <c r="E49" s="61"/>
      <c r="F49" s="61"/>
    </row>
    <row r="52" spans="1:6" x14ac:dyDescent="0.35">
      <c r="A52" s="32" t="s">
        <v>56</v>
      </c>
    </row>
    <row r="53" spans="1:6" ht="101.5" x14ac:dyDescent="0.35">
      <c r="A53" s="30" t="s">
        <v>12</v>
      </c>
      <c r="B53" s="29" t="s">
        <v>50</v>
      </c>
      <c r="C53" s="29" t="s">
        <v>51</v>
      </c>
      <c r="D53" s="29" t="s">
        <v>52</v>
      </c>
      <c r="E53" s="29" t="s">
        <v>53</v>
      </c>
      <c r="F53" s="29" t="s">
        <v>54</v>
      </c>
    </row>
    <row r="54" spans="1:6" x14ac:dyDescent="0.35">
      <c r="A54" s="10" t="s">
        <v>16</v>
      </c>
      <c r="B54" s="8">
        <v>20</v>
      </c>
      <c r="C54" s="8">
        <v>20</v>
      </c>
      <c r="D54" s="8">
        <v>10</v>
      </c>
      <c r="E54" s="38" t="s">
        <v>68</v>
      </c>
      <c r="F54" s="9"/>
    </row>
    <row r="55" spans="1:6" x14ac:dyDescent="0.35">
      <c r="A55" s="10" t="s">
        <v>18</v>
      </c>
      <c r="B55" s="38" t="s">
        <v>68</v>
      </c>
      <c r="C55" s="8">
        <v>80</v>
      </c>
      <c r="D55" s="8">
        <v>77</v>
      </c>
      <c r="E55" s="38" t="s">
        <v>68</v>
      </c>
      <c r="F55" s="9"/>
    </row>
    <row r="56" spans="1:6" x14ac:dyDescent="0.35">
      <c r="A56" s="10" t="s">
        <v>20</v>
      </c>
      <c r="B56" s="38" t="s">
        <v>68</v>
      </c>
      <c r="C56" s="8"/>
      <c r="D56" s="8">
        <v>1</v>
      </c>
      <c r="E56" s="8">
        <v>1</v>
      </c>
      <c r="F56" s="9"/>
    </row>
    <row r="57" spans="1:6" x14ac:dyDescent="0.35">
      <c r="A57" s="10" t="s">
        <v>58</v>
      </c>
      <c r="B57" s="38" t="s">
        <v>68</v>
      </c>
      <c r="C57" s="38" t="s">
        <v>68</v>
      </c>
      <c r="D57" s="38" t="s">
        <v>68</v>
      </c>
      <c r="E57" s="8"/>
      <c r="F57" s="9"/>
    </row>
    <row r="58" spans="1:6" x14ac:dyDescent="0.35">
      <c r="A58" s="10" t="s">
        <v>29</v>
      </c>
      <c r="B58" s="38" t="s">
        <v>68</v>
      </c>
      <c r="C58" s="38" t="s">
        <v>68</v>
      </c>
      <c r="D58" s="38" t="s">
        <v>68</v>
      </c>
      <c r="E58" s="38" t="s">
        <v>68</v>
      </c>
      <c r="F58" s="9"/>
    </row>
    <row r="59" spans="1:6" x14ac:dyDescent="0.35">
      <c r="A59" s="10" t="s">
        <v>30</v>
      </c>
      <c r="B59" s="38" t="s">
        <v>68</v>
      </c>
      <c r="C59" s="8">
        <v>20</v>
      </c>
      <c r="D59" s="8">
        <v>16</v>
      </c>
      <c r="E59" s="8">
        <v>17</v>
      </c>
      <c r="F59" s="9"/>
    </row>
    <row r="60" spans="1:6" x14ac:dyDescent="0.35">
      <c r="A60" s="10" t="s">
        <v>31</v>
      </c>
      <c r="B60" s="38" t="s">
        <v>68</v>
      </c>
      <c r="C60" s="8"/>
      <c r="D60" s="8"/>
      <c r="E60" s="38" t="s">
        <v>68</v>
      </c>
      <c r="F60" s="9"/>
    </row>
    <row r="61" spans="1:6" x14ac:dyDescent="0.35">
      <c r="A61" s="10" t="s">
        <v>32</v>
      </c>
      <c r="B61" s="38" t="s">
        <v>68</v>
      </c>
      <c r="C61" s="8">
        <v>9</v>
      </c>
      <c r="D61" s="8">
        <v>4</v>
      </c>
      <c r="E61" s="8">
        <v>16</v>
      </c>
      <c r="F61" s="9"/>
    </row>
    <row r="62" spans="1:6" x14ac:dyDescent="0.35">
      <c r="A62" s="10" t="s">
        <v>33</v>
      </c>
      <c r="B62" s="38" t="s">
        <v>68</v>
      </c>
      <c r="C62" s="8">
        <v>0</v>
      </c>
      <c r="D62" s="8">
        <v>2</v>
      </c>
      <c r="E62" s="8">
        <v>0</v>
      </c>
      <c r="F62" s="9"/>
    </row>
    <row r="63" spans="1:6" x14ac:dyDescent="0.35">
      <c r="A63" s="10" t="s">
        <v>34</v>
      </c>
      <c r="B63" s="38" t="s">
        <v>68</v>
      </c>
      <c r="C63" s="8">
        <v>23</v>
      </c>
      <c r="D63" s="8">
        <v>5</v>
      </c>
      <c r="E63" s="8">
        <v>0</v>
      </c>
      <c r="F63" s="9"/>
    </row>
    <row r="64" spans="1:6" x14ac:dyDescent="0.35">
      <c r="A64" s="10" t="s">
        <v>59</v>
      </c>
      <c r="B64" s="38" t="s">
        <v>68</v>
      </c>
      <c r="C64" s="8">
        <v>0</v>
      </c>
      <c r="D64" s="38" t="s">
        <v>68</v>
      </c>
      <c r="E64" s="38" t="s">
        <v>68</v>
      </c>
      <c r="F64" s="9"/>
    </row>
    <row r="65" spans="1:6" x14ac:dyDescent="0.35">
      <c r="A65" s="10" t="s">
        <v>60</v>
      </c>
      <c r="B65" s="8">
        <v>0</v>
      </c>
      <c r="C65" s="8">
        <v>6</v>
      </c>
      <c r="D65" s="8">
        <v>1</v>
      </c>
      <c r="E65" s="8"/>
      <c r="F65" s="9"/>
    </row>
    <row r="66" spans="1:6" x14ac:dyDescent="0.35">
      <c r="A66" s="10" t="s">
        <v>35</v>
      </c>
      <c r="B66" s="8">
        <v>0</v>
      </c>
      <c r="C66" s="8"/>
      <c r="D66" s="8">
        <v>9</v>
      </c>
      <c r="E66" s="8">
        <v>0</v>
      </c>
      <c r="F66" s="9"/>
    </row>
    <row r="67" spans="1:6" x14ac:dyDescent="0.35">
      <c r="A67" s="10" t="s">
        <v>61</v>
      </c>
      <c r="B67" s="8">
        <v>0</v>
      </c>
      <c r="C67" s="8">
        <v>1</v>
      </c>
      <c r="D67" s="8">
        <v>0</v>
      </c>
      <c r="E67" s="38" t="s">
        <v>68</v>
      </c>
      <c r="F67" s="9"/>
    </row>
    <row r="68" spans="1:6" x14ac:dyDescent="0.35">
      <c r="A68" s="10" t="s">
        <v>62</v>
      </c>
      <c r="B68" s="8">
        <v>1</v>
      </c>
      <c r="C68" s="8">
        <v>1</v>
      </c>
      <c r="D68" s="8">
        <v>1</v>
      </c>
      <c r="E68" s="8"/>
      <c r="F68" s="9"/>
    </row>
    <row r="69" spans="1:6" x14ac:dyDescent="0.35">
      <c r="A69" s="10" t="s">
        <v>63</v>
      </c>
      <c r="B69" s="38" t="s">
        <v>68</v>
      </c>
      <c r="C69" s="8">
        <v>0</v>
      </c>
      <c r="D69" s="38" t="s">
        <v>68</v>
      </c>
      <c r="E69" s="38" t="s">
        <v>68</v>
      </c>
      <c r="F69" s="9"/>
    </row>
    <row r="70" spans="1:6" x14ac:dyDescent="0.35">
      <c r="A70" s="10" t="s">
        <v>64</v>
      </c>
      <c r="B70" s="8">
        <v>0</v>
      </c>
      <c r="C70" s="8">
        <v>2</v>
      </c>
      <c r="D70" s="8">
        <v>0</v>
      </c>
      <c r="E70" s="8">
        <v>0</v>
      </c>
      <c r="F70" s="9"/>
    </row>
    <row r="71" spans="1:6" x14ac:dyDescent="0.35">
      <c r="A71" s="10" t="s">
        <v>65</v>
      </c>
      <c r="B71" s="38" t="s">
        <v>68</v>
      </c>
      <c r="C71" s="38" t="s">
        <v>68</v>
      </c>
      <c r="D71" s="38" t="s">
        <v>68</v>
      </c>
      <c r="E71" s="8">
        <v>3</v>
      </c>
      <c r="F71" s="9"/>
    </row>
    <row r="72" spans="1:6" x14ac:dyDescent="0.35">
      <c r="A72" s="10" t="s">
        <v>66</v>
      </c>
      <c r="B72" s="38" t="s">
        <v>68</v>
      </c>
      <c r="C72" s="8">
        <v>0</v>
      </c>
      <c r="D72" s="38" t="s">
        <v>68</v>
      </c>
      <c r="E72" s="38" t="s">
        <v>68</v>
      </c>
      <c r="F72" s="9"/>
    </row>
    <row r="73" spans="1:6" x14ac:dyDescent="0.35">
      <c r="A73" s="21" t="s">
        <v>42</v>
      </c>
      <c r="B73" s="19">
        <f>SUBTOTAL(109,HealthAndSafetyNumbersTaken[Number of individuals taken reported on licence return 2019])</f>
        <v>21</v>
      </c>
      <c r="C73" s="19">
        <f>SUBTOTAL(109,HealthAndSafetyNumbersTaken[Number of individuals taken reported on licence return 2020])</f>
        <v>162</v>
      </c>
      <c r="D73" s="19">
        <f>SUBTOTAL(109,HealthAndSafetyNumbersTaken[Number of individuals taken reported on licence return 2021])</f>
        <v>126</v>
      </c>
      <c r="E73" s="19">
        <f>SUBTOTAL(109,HealthAndSafetyNumbersTaken[Number of individuals taken reported on licence return 2022])</f>
        <v>37</v>
      </c>
      <c r="F73" s="20"/>
    </row>
    <row r="74" spans="1:6" ht="31.5" customHeight="1" x14ac:dyDescent="0.35">
      <c r="A74" s="62" t="s">
        <v>55</v>
      </c>
      <c r="B74" s="62"/>
      <c r="C74" s="62"/>
      <c r="D74" s="62"/>
      <c r="E74" s="62"/>
      <c r="F74" s="62"/>
    </row>
  </sheetData>
  <mergeCells count="2">
    <mergeCell ref="B49:F49"/>
    <mergeCell ref="A74:F74"/>
  </mergeCells>
  <pageMargins left="0.7" right="0.7" top="0.75" bottom="0.75" header="0.3" footer="0.3"/>
  <pageSetup paperSize="9" orientation="portrait" r:id="rId1"/>
  <tableParts count="3">
    <tablePart r:id="rId2"/>
    <tablePart r:id="rId3"/>
    <tablePart r:id="rId4"/>
  </tableParts>
</worksheet>
</file>

<file path=customXML/_rels/item.xml.rels>&#65279;<?xml version="1.0" encoding="utf-8"?><Relationships xmlns="http://schemas.openxmlformats.org/package/2006/relationships"><Relationship Type="http://schemas.openxmlformats.org/officeDocument/2006/relationships/customXmlProps" Target="/customXML/itemProps.xml" Id="Rd3c4172d526e4b2384ade4b889302c76" /></Relationships>
</file>

<file path=customXML/item.xml><?xml version="1.0" encoding="utf-8"?>
<metadata xmlns="http://www.objective.com/ecm/document/metadata/71FFD1B571BE2883E0537D20C80A46C7" version="1.0.0">
  <systemFields>
    <field name="Objective-Id">
      <value order="0">A4162214</value>
    </field>
    <field name="Objective-Title">
      <value order="0">Lethal Control Data - June 2019 to June 2023</value>
    </field>
    <field name="Objective-Description">
      <value order="0"/>
    </field>
    <field name="Objective-CreationStamp">
      <value order="0">2023-08-10T14:36:43Z</value>
    </field>
    <field name="Objective-IsApproved">
      <value order="0">false</value>
    </field>
    <field name="Objective-IsPublished">
      <value order="0">true</value>
    </field>
    <field name="Objective-DatePublished">
      <value order="0">2023-08-11T10:14:52Z</value>
    </field>
    <field name="Objective-ModificationStamp">
      <value order="0">2023-08-11T10:14:53Z</value>
    </field>
    <field name="Objective-Owner">
      <value order="0">Amy Kidd</value>
    </field>
    <field name="Objective-Path">
      <value order="0">Objective Global Folder:NatureScot Fileplan:SPE - Species:LIC - Licencing:GUID - Guidance, Policy and Forms:Licence Reports 2015 Onwards</value>
    </field>
    <field name="Objective-Parent">
      <value order="0">Licence Reports 2015 Onwards</value>
    </field>
    <field name="Objective-State">
      <value order="0">Published</value>
    </field>
    <field name="Objective-VersionId">
      <value order="0">vA7318308</value>
    </field>
    <field name="Objective-Version">
      <value order="0">3.0</value>
    </field>
    <field name="Objective-VersionNumber">
      <value order="0">3</value>
    </field>
    <field name="Objective-VersionComment">
      <value order="0"/>
    </field>
    <field name="Objective-FileNumber">
      <value order="0">qA143583</value>
    </field>
    <field name="Objective-Classification">
      <value order="0"/>
    </field>
    <field name="Objective-Caveats">
      <value order="0"/>
    </field>
  </systemFields>
  <catalogues>
    <catalogue name="Document Type Catalogue" type="type" ori="id:cA8">
      <field name="Objective-Date of Original">
        <value order="0"/>
      </field>
      <field name="Objective-Sensitivity Review Date">
        <value order="0"/>
      </field>
      <field name="Objective-FOI Exemption">
        <value order="0">Release</value>
      </field>
      <field name="Objective-DPA Exemption">
        <value order="0">Release</value>
      </field>
      <field name="Objective-EIR Exception">
        <value order="0">Release</value>
      </field>
      <field name="Objective-Justification">
        <value order="0"/>
      </field>
      <field name="Objective-Date of Request">
        <value order="0"/>
      </field>
      <field name="Objective-Date of Release">
        <value order="0"/>
      </field>
      <field name="Objective-FOI/EIR Disclosure Date">
        <value order="0"/>
      </field>
      <field name="Objective-FOI/EIR Dissemination Date">
        <value order="0"/>
      </field>
      <field name="Objective-FOI Release Details">
        <value order="0"/>
      </field>
      <field name="Objective-Connect Creator">
        <value order="0"/>
      </field>
    </catalogue>
  </catalogues>
</metadata>
</file>

<file path=customXML/itemProps.xml><?xml version="1.0" encoding="utf-8"?>
<ds:datastoreItem xmlns:ds="http://schemas.openxmlformats.org/officeDocument/2006/customXml" ds:itemID="{5745109E-2DDF-40CB-AC2B-FF9B10C90820}">
  <ds:schemaRefs>
    <ds:schemaRef ds:uri="http://www.objective.com/ecm/document/metadata/71FFD1B571BE2883E0537D20C80A46C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How to use this workbook</vt:lpstr>
      <vt:lpstr>Air Safety</vt:lpstr>
      <vt:lpstr>Beaver</vt:lpstr>
      <vt:lpstr>Birds - Other</vt:lpstr>
      <vt:lpstr>Fish-eating Birds</vt:lpstr>
      <vt:lpstr>Geese</vt:lpstr>
      <vt:lpstr>Gulls</vt:lpstr>
      <vt:lpstr>Hare</vt:lpstr>
      <vt:lpstr>Health and Safety</vt:lpstr>
      <vt:lpstr>Raven</vt:lpstr>
      <vt:lpstr>Science, Research and Education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2023-08-11T10:13:21Z</dcterms:created>
  <dcterms:modified xsi:type="dcterms:W3CDTF">2023-08-11T10:13:38Z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A4162214</vt:lpwstr>
  </property>
  <property fmtid="{D5CDD505-2E9C-101B-9397-08002B2CF9AE}" pid="4" name="Objective-Title">
    <vt:lpwstr>Lethal Control Data - June 2019 to June 2023</vt:lpwstr>
  </property>
  <property fmtid="{D5CDD505-2E9C-101B-9397-08002B2CF9AE}" pid="5" name="Objective-Description">
    <vt:lpwstr/>
  </property>
  <property fmtid="{D5CDD505-2E9C-101B-9397-08002B2CF9AE}" pid="6" name="Objective-CreationStamp">
    <vt:filetime>2023-08-10T14:36:43Z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2023-08-11T10:14:52Z</vt:filetime>
  </property>
  <property fmtid="{D5CDD505-2E9C-101B-9397-08002B2CF9AE}" pid="10" name="Objective-ModificationStamp">
    <vt:filetime>2023-08-11T10:14:53Z</vt:filetime>
  </property>
  <property fmtid="{D5CDD505-2E9C-101B-9397-08002B2CF9AE}" pid="11" name="Objective-Owner">
    <vt:lpwstr>Amy Kidd</vt:lpwstr>
  </property>
  <property fmtid="{D5CDD505-2E9C-101B-9397-08002B2CF9AE}" pid="12" name="Objective-Path">
    <vt:lpwstr>Objective Global Folder:NatureScot Fileplan:SPE - Species:LIC - Licencing:GUID - Guidance, Policy and Forms:Licence Reports 2015 Onwards</vt:lpwstr>
  </property>
  <property fmtid="{D5CDD505-2E9C-101B-9397-08002B2CF9AE}" pid="13" name="Objective-Parent">
    <vt:lpwstr>Licence Reports 2015 Onwards</vt:lpwstr>
  </property>
  <property fmtid="{D5CDD505-2E9C-101B-9397-08002B2CF9AE}" pid="14" name="Objective-State">
    <vt:lpwstr>Published</vt:lpwstr>
  </property>
  <property fmtid="{D5CDD505-2E9C-101B-9397-08002B2CF9AE}" pid="15" name="Objective-VersionId">
    <vt:lpwstr>vA7318308</vt:lpwstr>
  </property>
  <property fmtid="{D5CDD505-2E9C-101B-9397-08002B2CF9AE}" pid="16" name="Objective-Version">
    <vt:lpwstr>3.0</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qA143583</vt:lpwstr>
  </property>
  <property fmtid="{D5CDD505-2E9C-101B-9397-08002B2CF9AE}" pid="20" name="Objective-Classification">
    <vt:lpwstr/>
  </property>
  <property fmtid="{D5CDD505-2E9C-101B-9397-08002B2CF9AE}" pid="21" name="Objective-Caveats">
    <vt:lpwstr/>
  </property>
  <property fmtid="{D5CDD505-2E9C-101B-9397-08002B2CF9AE}" pid="22" name="Objective-Date of Original">
    <vt:lpwstr/>
  </property>
  <property fmtid="{D5CDD505-2E9C-101B-9397-08002B2CF9AE}" pid="23" name="Objective-Sensitivity Review Date">
    <vt:lpwstr/>
  </property>
  <property fmtid="{D5CDD505-2E9C-101B-9397-08002B2CF9AE}" pid="24" name="Objective-FOI Exemption">
    <vt:lpwstr>Release</vt:lpwstr>
  </property>
  <property fmtid="{D5CDD505-2E9C-101B-9397-08002B2CF9AE}" pid="25" name="Objective-DPA Exemption">
    <vt:lpwstr>Release</vt:lpwstr>
  </property>
  <property fmtid="{D5CDD505-2E9C-101B-9397-08002B2CF9AE}" pid="26" name="Objective-EIR Exception">
    <vt:lpwstr>Release</vt:lpwstr>
  </property>
  <property fmtid="{D5CDD505-2E9C-101B-9397-08002B2CF9AE}" pid="27" name="Objective-Justification">
    <vt:lpwstr/>
  </property>
  <property fmtid="{D5CDD505-2E9C-101B-9397-08002B2CF9AE}" pid="28" name="Objective-Date of Request">
    <vt:lpwstr/>
  </property>
  <property fmtid="{D5CDD505-2E9C-101B-9397-08002B2CF9AE}" pid="29" name="Objective-Date of Release">
    <vt:lpwstr/>
  </property>
  <property fmtid="{D5CDD505-2E9C-101B-9397-08002B2CF9AE}" pid="30" name="Objective-FOI/EIR Disclosure Date">
    <vt:lpwstr/>
  </property>
  <property fmtid="{D5CDD505-2E9C-101B-9397-08002B2CF9AE}" pid="31" name="Objective-FOI/EIR Dissemination Date">
    <vt:lpwstr/>
  </property>
  <property fmtid="{D5CDD505-2E9C-101B-9397-08002B2CF9AE}" pid="32" name="Objective-FOI Release Details">
    <vt:lpwstr/>
  </property>
  <property fmtid="{D5CDD505-2E9C-101B-9397-08002B2CF9AE}" pid="33" name="Objective-Connect Creator">
    <vt:lpwstr/>
  </property>
</Properties>
</file>